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checkCompatibility="1"/>
  <mc:AlternateContent xmlns:mc="http://schemas.openxmlformats.org/markup-compatibility/2006">
    <mc:Choice Requires="x15">
      <x15ac:absPath xmlns:x15ac="http://schemas.microsoft.com/office/spreadsheetml/2010/11/ac" url="C:\Users\juan_\Desktop\"/>
    </mc:Choice>
  </mc:AlternateContent>
  <bookViews>
    <workbookView xWindow="120" yWindow="150" windowWidth="15135" windowHeight="8445" tabRatio="703"/>
  </bookViews>
  <sheets>
    <sheet name="Presentacion" sheetId="18" r:id="rId1"/>
    <sheet name="Intro I" sheetId="16" r:id="rId2"/>
    <sheet name="Intro II" sheetId="15" r:id="rId3"/>
    <sheet name="Binomial - Teoría" sheetId="7" r:id="rId4"/>
    <sheet name="Binomial 1" sheetId="1" r:id="rId5"/>
    <sheet name="Binomial 2" sheetId="2" r:id="rId6"/>
    <sheet name="Binomial negativa" sheetId="13" r:id="rId7"/>
    <sheet name="Multinomial" sheetId="14" r:id="rId8"/>
    <sheet name="Geométrica" sheetId="12" r:id="rId9"/>
    <sheet name="Hipergeométrica" sheetId="11" r:id="rId10"/>
    <sheet name="Poisson - Teoría" sheetId="8" r:id="rId11"/>
    <sheet name="Poisson 1" sheetId="3" r:id="rId12"/>
    <sheet name="Poisson 2" sheetId="4" r:id="rId13"/>
    <sheet name="Normal - Teoría" sheetId="9" r:id="rId14"/>
    <sheet name="Normal 1" sheetId="6" r:id="rId15"/>
    <sheet name="Normal 2" sheetId="5" r:id="rId16"/>
    <sheet name="Probabilidad total" sheetId="17" r:id="rId17"/>
  </sheets>
  <calcPr calcId="171027"/>
</workbook>
</file>

<file path=xl/calcChain.xml><?xml version="1.0" encoding="utf-8"?>
<calcChain xmlns="http://schemas.openxmlformats.org/spreadsheetml/2006/main">
  <c r="F26" i="17" l="1"/>
  <c r="F25" i="17"/>
  <c r="F24" i="17"/>
  <c r="F23" i="17"/>
  <c r="F20" i="17"/>
  <c r="F19" i="17"/>
  <c r="F18" i="17"/>
  <c r="F17" i="17"/>
  <c r="C8" i="17"/>
  <c r="B8" i="17"/>
  <c r="B23" i="15"/>
  <c r="B11" i="15"/>
  <c r="B13" i="15"/>
  <c r="B18" i="15"/>
  <c r="B6" i="15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B7" i="13"/>
  <c r="E7" i="12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B4" i="12"/>
  <c r="E10" i="12" s="1"/>
  <c r="E60" i="11"/>
  <c r="D60" i="11"/>
  <c r="F60" i="11" s="1"/>
  <c r="E58" i="11"/>
  <c r="D58" i="11"/>
  <c r="F58" i="11" s="1"/>
  <c r="E56" i="11"/>
  <c r="D56" i="11"/>
  <c r="F56" i="11" s="1"/>
  <c r="E54" i="11"/>
  <c r="D54" i="11"/>
  <c r="F54" i="11" s="1"/>
  <c r="E52" i="11"/>
  <c r="D52" i="11"/>
  <c r="F52" i="11" s="1"/>
  <c r="E50" i="11"/>
  <c r="D50" i="11"/>
  <c r="F50" i="11" s="1"/>
  <c r="E48" i="11"/>
  <c r="D48" i="11"/>
  <c r="F48" i="11" s="1"/>
  <c r="E46" i="11"/>
  <c r="D46" i="11"/>
  <c r="F46" i="11" s="1"/>
  <c r="E44" i="11"/>
  <c r="D44" i="11"/>
  <c r="F44" i="11" s="1"/>
  <c r="E42" i="11"/>
  <c r="D42" i="11"/>
  <c r="F42" i="11" s="1"/>
  <c r="E40" i="11"/>
  <c r="D40" i="11"/>
  <c r="F40" i="11" s="1"/>
  <c r="E38" i="11"/>
  <c r="D38" i="11"/>
  <c r="F38" i="11" s="1"/>
  <c r="E36" i="11"/>
  <c r="D36" i="11"/>
  <c r="F36" i="11" s="1"/>
  <c r="E34" i="11"/>
  <c r="D34" i="11"/>
  <c r="F34" i="11" s="1"/>
  <c r="E32" i="11"/>
  <c r="D32" i="11"/>
  <c r="F32" i="11" s="1"/>
  <c r="E30" i="11"/>
  <c r="D30" i="11"/>
  <c r="F30" i="11" s="1"/>
  <c r="E28" i="11"/>
  <c r="D28" i="11"/>
  <c r="F28" i="11" s="1"/>
  <c r="E26" i="11"/>
  <c r="D26" i="11"/>
  <c r="F26" i="11" s="1"/>
  <c r="E24" i="11"/>
  <c r="D24" i="11"/>
  <c r="F24" i="11" s="1"/>
  <c r="E22" i="11"/>
  <c r="D22" i="11"/>
  <c r="F22" i="11" s="1"/>
  <c r="E20" i="11"/>
  <c r="D20" i="11"/>
  <c r="F20" i="11" s="1"/>
  <c r="E18" i="11"/>
  <c r="D18" i="11"/>
  <c r="F18" i="11" s="1"/>
  <c r="E16" i="11"/>
  <c r="D16" i="11"/>
  <c r="F16" i="11" s="1"/>
  <c r="E14" i="11"/>
  <c r="D14" i="11"/>
  <c r="F14" i="11" s="1"/>
  <c r="E59" i="11"/>
  <c r="D59" i="11"/>
  <c r="F59" i="11" s="1"/>
  <c r="E57" i="11"/>
  <c r="D57" i="11"/>
  <c r="F57" i="11" s="1"/>
  <c r="E55" i="11"/>
  <c r="D55" i="11"/>
  <c r="F55" i="11" s="1"/>
  <c r="E53" i="11"/>
  <c r="D53" i="11"/>
  <c r="F53" i="11" s="1"/>
  <c r="E51" i="11"/>
  <c r="D51" i="11"/>
  <c r="F51" i="11" s="1"/>
  <c r="E49" i="11"/>
  <c r="D49" i="11"/>
  <c r="F49" i="11" s="1"/>
  <c r="E47" i="11"/>
  <c r="D47" i="11"/>
  <c r="F47" i="11" s="1"/>
  <c r="E45" i="11"/>
  <c r="D45" i="11"/>
  <c r="F45" i="11" s="1"/>
  <c r="E43" i="11"/>
  <c r="D43" i="11"/>
  <c r="F43" i="11" s="1"/>
  <c r="E41" i="11"/>
  <c r="D41" i="11"/>
  <c r="F41" i="11" s="1"/>
  <c r="E39" i="11"/>
  <c r="D39" i="11"/>
  <c r="F39" i="11" s="1"/>
  <c r="E37" i="11"/>
  <c r="D37" i="11"/>
  <c r="F37" i="11" s="1"/>
  <c r="E35" i="11"/>
  <c r="D35" i="11"/>
  <c r="F35" i="11" s="1"/>
  <c r="E33" i="11"/>
  <c r="D33" i="11"/>
  <c r="F33" i="11" s="1"/>
  <c r="E31" i="11"/>
  <c r="D31" i="11"/>
  <c r="F31" i="11" s="1"/>
  <c r="E29" i="11"/>
  <c r="D29" i="11"/>
  <c r="F29" i="11" s="1"/>
  <c r="E27" i="11"/>
  <c r="D27" i="11"/>
  <c r="F27" i="11" s="1"/>
  <c r="E25" i="11"/>
  <c r="D25" i="11"/>
  <c r="F25" i="11" s="1"/>
  <c r="E23" i="11"/>
  <c r="D23" i="11"/>
  <c r="F23" i="11" s="1"/>
  <c r="E21" i="11"/>
  <c r="D21" i="11"/>
  <c r="F21" i="11" s="1"/>
  <c r="E19" i="11"/>
  <c r="D19" i="11"/>
  <c r="F19" i="11" s="1"/>
  <c r="E17" i="11"/>
  <c r="D17" i="11"/>
  <c r="F17" i="11" s="1"/>
  <c r="E15" i="11"/>
  <c r="D15" i="11"/>
  <c r="F15" i="11" s="1"/>
  <c r="E13" i="11"/>
  <c r="D13" i="11"/>
  <c r="F13" i="11" s="1"/>
  <c r="E12" i="11"/>
  <c r="D12" i="11"/>
  <c r="F12" i="11" s="1"/>
  <c r="E11" i="11"/>
  <c r="D11" i="11"/>
  <c r="F11" i="11" s="1"/>
  <c r="B10" i="14"/>
  <c r="B12" i="14" s="1"/>
  <c r="B29" i="14"/>
  <c r="B31" i="14" s="1"/>
  <c r="G12" i="14"/>
  <c r="G14" i="14" s="1"/>
  <c r="B4" i="13"/>
  <c r="B22" i="1"/>
  <c r="J25" i="1" s="1"/>
  <c r="C17" i="1"/>
  <c r="J23" i="1" s="1"/>
  <c r="J19" i="1"/>
  <c r="J18" i="1"/>
  <c r="B7" i="1"/>
  <c r="B8" i="2"/>
  <c r="B7" i="2"/>
  <c r="B8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B28" i="1"/>
  <c r="C28" i="1"/>
  <c r="B14" i="1"/>
  <c r="C27" i="1"/>
  <c r="B27" i="1"/>
  <c r="C26" i="1"/>
  <c r="B26" i="1"/>
  <c r="C25" i="1"/>
  <c r="B25" i="1"/>
  <c r="C24" i="1"/>
  <c r="B24" i="1"/>
  <c r="C23" i="1"/>
  <c r="B23" i="1"/>
  <c r="C22" i="1"/>
  <c r="C21" i="1"/>
  <c r="B21" i="1"/>
  <c r="C20" i="1"/>
  <c r="B20" i="1"/>
  <c r="C19" i="1"/>
  <c r="B19" i="1"/>
  <c r="C18" i="1"/>
  <c r="B18" i="1"/>
  <c r="B17" i="1"/>
  <c r="C16" i="1"/>
  <c r="B16" i="1"/>
  <c r="C15" i="1"/>
  <c r="B15" i="1"/>
  <c r="C14" i="1"/>
  <c r="C13" i="1"/>
  <c r="B13" i="1"/>
  <c r="C12" i="1"/>
  <c r="B12" i="1"/>
  <c r="B10" i="2"/>
  <c r="B23" i="2" s="1"/>
  <c r="B21" i="2"/>
  <c r="B19" i="2"/>
  <c r="B17" i="2"/>
  <c r="C10" i="2"/>
  <c r="A110" i="6"/>
  <c r="C110" i="6" s="1"/>
  <c r="D110" i="6" s="1"/>
  <c r="C10" i="5"/>
  <c r="D10" i="5" s="1"/>
  <c r="B10" i="5"/>
  <c r="A24" i="3"/>
  <c r="A25" i="3" s="1"/>
  <c r="B5" i="3"/>
  <c r="C24" i="3" s="1"/>
  <c r="B18" i="3"/>
  <c r="B14" i="3"/>
  <c r="B10" i="3"/>
  <c r="B6" i="4"/>
  <c r="B7" i="4" s="1"/>
  <c r="C10" i="4" s="1"/>
  <c r="B12" i="3" l="1"/>
  <c r="B20" i="3"/>
  <c r="B8" i="3"/>
  <c r="B16" i="3"/>
  <c r="D5" i="17"/>
  <c r="F38" i="17" s="1"/>
  <c r="D3" i="17"/>
  <c r="F36" i="17" s="1"/>
  <c r="D6" i="17"/>
  <c r="F39" i="17" s="1"/>
  <c r="D4" i="17"/>
  <c r="F37" i="17" s="1"/>
  <c r="B22" i="3"/>
  <c r="B24" i="3"/>
  <c r="A26" i="3"/>
  <c r="B25" i="3"/>
  <c r="B10" i="4"/>
  <c r="B9" i="3"/>
  <c r="B11" i="3"/>
  <c r="B13" i="3"/>
  <c r="B15" i="3"/>
  <c r="B17" i="3"/>
  <c r="B19" i="3"/>
  <c r="B21" i="3"/>
  <c r="B23" i="3"/>
  <c r="B110" i="6"/>
  <c r="B10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B8" i="12"/>
  <c r="E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C7" i="12"/>
  <c r="E11" i="12"/>
  <c r="B7" i="12"/>
  <c r="J21" i="1"/>
  <c r="C26" i="3"/>
  <c r="A27" i="3"/>
  <c r="B26" i="3"/>
  <c r="D1" i="4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5" i="3"/>
  <c r="A111" i="6"/>
  <c r="A109" i="6"/>
  <c r="D11" i="17" l="1"/>
  <c r="F29" i="17"/>
  <c r="F30" i="17"/>
  <c r="F40" i="17"/>
  <c r="D12" i="17"/>
  <c r="F32" i="17"/>
  <c r="D14" i="17"/>
  <c r="D13" i="17"/>
  <c r="F57" i="17" s="1"/>
  <c r="F31" i="17"/>
  <c r="D8" i="17"/>
  <c r="A108" i="6"/>
  <c r="B109" i="6"/>
  <c r="C109" i="6"/>
  <c r="D109" i="6" s="1"/>
  <c r="A112" i="6"/>
  <c r="C111" i="6"/>
  <c r="D111" i="6" s="1"/>
  <c r="B111" i="6"/>
  <c r="A28" i="3"/>
  <c r="C27" i="3"/>
  <c r="B27" i="3"/>
  <c r="F33" i="17" l="1"/>
  <c r="F48" i="17" s="1"/>
  <c r="F59" i="17"/>
  <c r="F53" i="17"/>
  <c r="F55" i="17"/>
  <c r="C28" i="3"/>
  <c r="A29" i="3"/>
  <c r="B28" i="3"/>
  <c r="C108" i="6"/>
  <c r="D108" i="6" s="1"/>
  <c r="B108" i="6"/>
  <c r="A107" i="6"/>
  <c r="A113" i="6"/>
  <c r="C112" i="6"/>
  <c r="D112" i="6" s="1"/>
  <c r="B112" i="6"/>
  <c r="F44" i="17" l="1"/>
  <c r="F50" i="17"/>
  <c r="F46" i="17"/>
  <c r="C107" i="6"/>
  <c r="D107" i="6" s="1"/>
  <c r="B107" i="6"/>
  <c r="A106" i="6"/>
  <c r="B113" i="6"/>
  <c r="A114" i="6"/>
  <c r="C113" i="6"/>
  <c r="D113" i="6" s="1"/>
  <c r="A30" i="3"/>
  <c r="C29" i="3"/>
  <c r="B29" i="3"/>
  <c r="C30" i="3" l="1"/>
  <c r="A31" i="3"/>
  <c r="B30" i="3"/>
  <c r="A115" i="6"/>
  <c r="C114" i="6"/>
  <c r="D114" i="6" s="1"/>
  <c r="B114" i="6"/>
  <c r="C106" i="6"/>
  <c r="D106" i="6" s="1"/>
  <c r="B106" i="6"/>
  <c r="A105" i="6"/>
  <c r="C105" i="6" l="1"/>
  <c r="D105" i="6" s="1"/>
  <c r="B105" i="6"/>
  <c r="A104" i="6"/>
  <c r="A116" i="6"/>
  <c r="C115" i="6"/>
  <c r="D115" i="6" s="1"/>
  <c r="B115" i="6"/>
  <c r="A32" i="3"/>
  <c r="C31" i="3"/>
  <c r="B31" i="3"/>
  <c r="C32" i="3" l="1"/>
  <c r="A33" i="3"/>
  <c r="B32" i="3"/>
  <c r="C104" i="6"/>
  <c r="D104" i="6" s="1"/>
  <c r="B104" i="6"/>
  <c r="A103" i="6"/>
  <c r="A117" i="6"/>
  <c r="C116" i="6"/>
  <c r="D116" i="6" s="1"/>
  <c r="B116" i="6"/>
  <c r="C103" i="6" l="1"/>
  <c r="D103" i="6" s="1"/>
  <c r="B103" i="6"/>
  <c r="A102" i="6"/>
  <c r="B117" i="6"/>
  <c r="A118" i="6"/>
  <c r="C117" i="6"/>
  <c r="D117" i="6" s="1"/>
  <c r="A34" i="3"/>
  <c r="C33" i="3"/>
  <c r="B33" i="3"/>
  <c r="C34" i="3" l="1"/>
  <c r="A35" i="3"/>
  <c r="B34" i="3"/>
  <c r="A119" i="6"/>
  <c r="C118" i="6"/>
  <c r="D118" i="6" s="1"/>
  <c r="B118" i="6"/>
  <c r="C102" i="6"/>
  <c r="D102" i="6" s="1"/>
  <c r="B102" i="6"/>
  <c r="A101" i="6"/>
  <c r="C101" i="6" l="1"/>
  <c r="D101" i="6" s="1"/>
  <c r="B101" i="6"/>
  <c r="A100" i="6"/>
  <c r="A120" i="6"/>
  <c r="C119" i="6"/>
  <c r="D119" i="6" s="1"/>
  <c r="B119" i="6"/>
  <c r="A36" i="3"/>
  <c r="C35" i="3"/>
  <c r="B35" i="3"/>
  <c r="C36" i="3" l="1"/>
  <c r="A37" i="3"/>
  <c r="B36" i="3"/>
  <c r="C100" i="6"/>
  <c r="D100" i="6" s="1"/>
  <c r="B100" i="6"/>
  <c r="A99" i="6"/>
  <c r="A121" i="6"/>
  <c r="C120" i="6"/>
  <c r="D120" i="6" s="1"/>
  <c r="B120" i="6"/>
  <c r="C99" i="6" l="1"/>
  <c r="D99" i="6" s="1"/>
  <c r="B99" i="6"/>
  <c r="A98" i="6"/>
  <c r="B121" i="6"/>
  <c r="A122" i="6"/>
  <c r="C121" i="6"/>
  <c r="D121" i="6" s="1"/>
  <c r="A38" i="3"/>
  <c r="C37" i="3"/>
  <c r="B37" i="3"/>
  <c r="C38" i="3" l="1"/>
  <c r="A39" i="3"/>
  <c r="B38" i="3"/>
  <c r="A123" i="6"/>
  <c r="C122" i="6"/>
  <c r="D122" i="6" s="1"/>
  <c r="B122" i="6"/>
  <c r="C98" i="6"/>
  <c r="D98" i="6" s="1"/>
  <c r="B98" i="6"/>
  <c r="A97" i="6"/>
  <c r="C97" i="6" l="1"/>
  <c r="D97" i="6" s="1"/>
  <c r="B97" i="6"/>
  <c r="A96" i="6"/>
  <c r="A124" i="6"/>
  <c r="C123" i="6"/>
  <c r="D123" i="6" s="1"/>
  <c r="B123" i="6"/>
  <c r="A40" i="3"/>
  <c r="C39" i="3"/>
  <c r="B39" i="3"/>
  <c r="C40" i="3" l="1"/>
  <c r="A41" i="3"/>
  <c r="B40" i="3"/>
  <c r="C96" i="6"/>
  <c r="D96" i="6" s="1"/>
  <c r="B96" i="6"/>
  <c r="A95" i="6"/>
  <c r="A125" i="6"/>
  <c r="C124" i="6"/>
  <c r="D124" i="6" s="1"/>
  <c r="B124" i="6"/>
  <c r="C95" i="6" l="1"/>
  <c r="D95" i="6" s="1"/>
  <c r="B95" i="6"/>
  <c r="A94" i="6"/>
  <c r="B125" i="6"/>
  <c r="A126" i="6"/>
  <c r="C125" i="6"/>
  <c r="D125" i="6" s="1"/>
  <c r="A42" i="3"/>
  <c r="C41" i="3"/>
  <c r="B41" i="3"/>
  <c r="C42" i="3" l="1"/>
  <c r="A43" i="3"/>
  <c r="B42" i="3"/>
  <c r="A127" i="6"/>
  <c r="C126" i="6"/>
  <c r="D126" i="6" s="1"/>
  <c r="B126" i="6"/>
  <c r="C94" i="6"/>
  <c r="D94" i="6" s="1"/>
  <c r="B94" i="6"/>
  <c r="A93" i="6"/>
  <c r="C93" i="6" l="1"/>
  <c r="D93" i="6" s="1"/>
  <c r="B93" i="6"/>
  <c r="A92" i="6"/>
  <c r="A128" i="6"/>
  <c r="C127" i="6"/>
  <c r="D127" i="6" s="1"/>
  <c r="B127" i="6"/>
  <c r="A44" i="3"/>
  <c r="C43" i="3"/>
  <c r="B43" i="3"/>
  <c r="C44" i="3" l="1"/>
  <c r="A45" i="3"/>
  <c r="B44" i="3"/>
  <c r="C92" i="6"/>
  <c r="D92" i="6" s="1"/>
  <c r="B92" i="6"/>
  <c r="A91" i="6"/>
  <c r="A129" i="6"/>
  <c r="C128" i="6"/>
  <c r="D128" i="6" s="1"/>
  <c r="B128" i="6"/>
  <c r="C91" i="6" l="1"/>
  <c r="D91" i="6" s="1"/>
  <c r="B91" i="6"/>
  <c r="A90" i="6"/>
  <c r="B129" i="6"/>
  <c r="A130" i="6"/>
  <c r="C129" i="6"/>
  <c r="D129" i="6" s="1"/>
  <c r="A46" i="3"/>
  <c r="C45" i="3"/>
  <c r="B45" i="3"/>
  <c r="C46" i="3" l="1"/>
  <c r="A47" i="3"/>
  <c r="B46" i="3"/>
  <c r="A131" i="6"/>
  <c r="C130" i="6"/>
  <c r="D130" i="6" s="1"/>
  <c r="B130" i="6"/>
  <c r="C90" i="6"/>
  <c r="D90" i="6" s="1"/>
  <c r="B90" i="6"/>
  <c r="A89" i="6"/>
  <c r="C89" i="6" l="1"/>
  <c r="D89" i="6" s="1"/>
  <c r="B89" i="6"/>
  <c r="A88" i="6"/>
  <c r="A132" i="6"/>
  <c r="C131" i="6"/>
  <c r="D131" i="6" s="1"/>
  <c r="B131" i="6"/>
  <c r="A48" i="3"/>
  <c r="C47" i="3"/>
  <c r="B47" i="3"/>
  <c r="C48" i="3" l="1"/>
  <c r="A49" i="3"/>
  <c r="B48" i="3"/>
  <c r="C88" i="6"/>
  <c r="D88" i="6" s="1"/>
  <c r="B88" i="6"/>
  <c r="A87" i="6"/>
  <c r="A133" i="6"/>
  <c r="C132" i="6"/>
  <c r="D132" i="6" s="1"/>
  <c r="B132" i="6"/>
  <c r="C87" i="6" l="1"/>
  <c r="D87" i="6" s="1"/>
  <c r="B87" i="6"/>
  <c r="A86" i="6"/>
  <c r="B133" i="6"/>
  <c r="A134" i="6"/>
  <c r="C133" i="6"/>
  <c r="D133" i="6" s="1"/>
  <c r="A50" i="3"/>
  <c r="C49" i="3"/>
  <c r="B49" i="3"/>
  <c r="C50" i="3" l="1"/>
  <c r="A51" i="3"/>
  <c r="B50" i="3"/>
  <c r="A135" i="6"/>
  <c r="C134" i="6"/>
  <c r="D134" i="6" s="1"/>
  <c r="B134" i="6"/>
  <c r="C86" i="6"/>
  <c r="D86" i="6" s="1"/>
  <c r="B86" i="6"/>
  <c r="A85" i="6"/>
  <c r="C85" i="6" l="1"/>
  <c r="D85" i="6" s="1"/>
  <c r="B85" i="6"/>
  <c r="A84" i="6"/>
  <c r="A136" i="6"/>
  <c r="C135" i="6"/>
  <c r="D135" i="6" s="1"/>
  <c r="B135" i="6"/>
  <c r="A52" i="3"/>
  <c r="C51" i="3"/>
  <c r="B51" i="3"/>
  <c r="C52" i="3" l="1"/>
  <c r="A53" i="3"/>
  <c r="B52" i="3"/>
  <c r="C84" i="6"/>
  <c r="D84" i="6" s="1"/>
  <c r="B84" i="6"/>
  <c r="A83" i="6"/>
  <c r="A137" i="6"/>
  <c r="C136" i="6"/>
  <c r="D136" i="6" s="1"/>
  <c r="B136" i="6"/>
  <c r="C83" i="6" l="1"/>
  <c r="D83" i="6" s="1"/>
  <c r="B83" i="6"/>
  <c r="A82" i="6"/>
  <c r="B137" i="6"/>
  <c r="A138" i="6"/>
  <c r="C137" i="6"/>
  <c r="D137" i="6" s="1"/>
  <c r="A54" i="3"/>
  <c r="C53" i="3"/>
  <c r="B53" i="3"/>
  <c r="C54" i="3" l="1"/>
  <c r="A55" i="3"/>
  <c r="B54" i="3"/>
  <c r="A139" i="6"/>
  <c r="C138" i="6"/>
  <c r="D138" i="6" s="1"/>
  <c r="B138" i="6"/>
  <c r="C82" i="6"/>
  <c r="D82" i="6" s="1"/>
  <c r="B82" i="6"/>
  <c r="A81" i="6"/>
  <c r="A80" i="6" l="1"/>
  <c r="C81" i="6"/>
  <c r="D81" i="6" s="1"/>
  <c r="B81" i="6"/>
  <c r="A140" i="6"/>
  <c r="C139" i="6"/>
  <c r="D139" i="6" s="1"/>
  <c r="B139" i="6"/>
  <c r="A56" i="3"/>
  <c r="C55" i="3"/>
  <c r="B55" i="3"/>
  <c r="C56" i="3" l="1"/>
  <c r="A57" i="3"/>
  <c r="B56" i="3"/>
  <c r="A79" i="6"/>
  <c r="C80" i="6"/>
  <c r="D80" i="6" s="1"/>
  <c r="B80" i="6"/>
  <c r="A141" i="6"/>
  <c r="C140" i="6"/>
  <c r="D140" i="6" s="1"/>
  <c r="B140" i="6"/>
  <c r="B141" i="6" l="1"/>
  <c r="A142" i="6"/>
  <c r="C141" i="6"/>
  <c r="D141" i="6" s="1"/>
  <c r="A78" i="6"/>
  <c r="C79" i="6"/>
  <c r="D79" i="6" s="1"/>
  <c r="B79" i="6"/>
  <c r="A58" i="3"/>
  <c r="C57" i="3"/>
  <c r="B57" i="3"/>
  <c r="C58" i="3" l="1"/>
  <c r="B58" i="3"/>
  <c r="A77" i="6"/>
  <c r="C78" i="6"/>
  <c r="D78" i="6" s="1"/>
  <c r="B78" i="6"/>
  <c r="A143" i="6"/>
  <c r="C142" i="6"/>
  <c r="D142" i="6" s="1"/>
  <c r="B142" i="6"/>
  <c r="A76" i="6" l="1"/>
  <c r="C77" i="6"/>
  <c r="D77" i="6" s="1"/>
  <c r="B77" i="6"/>
  <c r="A144" i="6"/>
  <c r="C143" i="6"/>
  <c r="D143" i="6" s="1"/>
  <c r="B143" i="6"/>
  <c r="A75" i="6" l="1"/>
  <c r="C76" i="6"/>
  <c r="D76" i="6" s="1"/>
  <c r="B76" i="6"/>
  <c r="A145" i="6"/>
  <c r="C144" i="6"/>
  <c r="D144" i="6" s="1"/>
  <c r="B144" i="6"/>
  <c r="A74" i="6" l="1"/>
  <c r="C75" i="6"/>
  <c r="D75" i="6" s="1"/>
  <c r="B75" i="6"/>
  <c r="B145" i="6"/>
  <c r="A146" i="6"/>
  <c r="C145" i="6"/>
  <c r="D145" i="6" s="1"/>
  <c r="A147" i="6" l="1"/>
  <c r="C146" i="6"/>
  <c r="D146" i="6" s="1"/>
  <c r="B146" i="6"/>
  <c r="A73" i="6"/>
  <c r="C74" i="6"/>
  <c r="D74" i="6" s="1"/>
  <c r="B74" i="6"/>
  <c r="A72" i="6" l="1"/>
  <c r="C73" i="6"/>
  <c r="D73" i="6" s="1"/>
  <c r="B73" i="6"/>
  <c r="A148" i="6"/>
  <c r="C147" i="6"/>
  <c r="D147" i="6" s="1"/>
  <c r="B147" i="6"/>
  <c r="A71" i="6" l="1"/>
  <c r="C72" i="6"/>
  <c r="D72" i="6" s="1"/>
  <c r="B72" i="6"/>
  <c r="A149" i="6"/>
  <c r="C148" i="6"/>
  <c r="D148" i="6" s="1"/>
  <c r="B148" i="6"/>
  <c r="B149" i="6" l="1"/>
  <c r="A150" i="6"/>
  <c r="C149" i="6"/>
  <c r="D149" i="6" s="1"/>
  <c r="A70" i="6"/>
  <c r="C71" i="6"/>
  <c r="D71" i="6" s="1"/>
  <c r="B71" i="6"/>
  <c r="A69" i="6" l="1"/>
  <c r="C70" i="6"/>
  <c r="D70" i="6" s="1"/>
  <c r="B70" i="6"/>
  <c r="A151" i="6"/>
  <c r="C150" i="6"/>
  <c r="D150" i="6" s="1"/>
  <c r="B150" i="6"/>
  <c r="A68" i="6" l="1"/>
  <c r="C69" i="6"/>
  <c r="D69" i="6" s="1"/>
  <c r="B69" i="6"/>
  <c r="A152" i="6"/>
  <c r="C151" i="6"/>
  <c r="D151" i="6" s="1"/>
  <c r="B151" i="6"/>
  <c r="A67" i="6" l="1"/>
  <c r="C68" i="6"/>
  <c r="D68" i="6" s="1"/>
  <c r="B68" i="6"/>
  <c r="A153" i="6"/>
  <c r="C152" i="6"/>
  <c r="D152" i="6" s="1"/>
  <c r="B152" i="6"/>
  <c r="B153" i="6" l="1"/>
  <c r="A154" i="6"/>
  <c r="C153" i="6"/>
  <c r="D153" i="6" s="1"/>
  <c r="A66" i="6"/>
  <c r="C67" i="6"/>
  <c r="D67" i="6" s="1"/>
  <c r="B67" i="6"/>
  <c r="A65" i="6" l="1"/>
  <c r="C66" i="6"/>
  <c r="D66" i="6" s="1"/>
  <c r="B66" i="6"/>
  <c r="A155" i="6"/>
  <c r="C154" i="6"/>
  <c r="D154" i="6" s="1"/>
  <c r="B154" i="6"/>
  <c r="A64" i="6" l="1"/>
  <c r="C65" i="6"/>
  <c r="D65" i="6" s="1"/>
  <c r="B65" i="6"/>
  <c r="A156" i="6"/>
  <c r="C155" i="6"/>
  <c r="D155" i="6" s="1"/>
  <c r="B155" i="6"/>
  <c r="A63" i="6" l="1"/>
  <c r="C64" i="6"/>
  <c r="D64" i="6" s="1"/>
  <c r="B64" i="6"/>
  <c r="A157" i="6"/>
  <c r="C156" i="6"/>
  <c r="D156" i="6" s="1"/>
  <c r="B156" i="6"/>
  <c r="A62" i="6" l="1"/>
  <c r="C63" i="6"/>
  <c r="D63" i="6" s="1"/>
  <c r="B63" i="6"/>
  <c r="B157" i="6"/>
  <c r="A158" i="6"/>
  <c r="C157" i="6"/>
  <c r="D157" i="6" s="1"/>
  <c r="A159" i="6" l="1"/>
  <c r="C158" i="6"/>
  <c r="D158" i="6" s="1"/>
  <c r="B158" i="6"/>
  <c r="A61" i="6"/>
  <c r="C62" i="6"/>
  <c r="D62" i="6" s="1"/>
  <c r="B62" i="6"/>
  <c r="A60" i="6" l="1"/>
  <c r="C61" i="6"/>
  <c r="D61" i="6" s="1"/>
  <c r="B61" i="6"/>
  <c r="A160" i="6"/>
  <c r="C159" i="6"/>
  <c r="D159" i="6" s="1"/>
  <c r="B159" i="6"/>
  <c r="A59" i="6" l="1"/>
  <c r="C60" i="6"/>
  <c r="D60" i="6" s="1"/>
  <c r="B60" i="6"/>
  <c r="A161" i="6"/>
  <c r="C160" i="6"/>
  <c r="D160" i="6" s="1"/>
  <c r="B160" i="6"/>
  <c r="A58" i="6" l="1"/>
  <c r="C59" i="6"/>
  <c r="D59" i="6" s="1"/>
  <c r="B59" i="6"/>
  <c r="B161" i="6"/>
  <c r="A162" i="6"/>
  <c r="C161" i="6"/>
  <c r="D161" i="6" s="1"/>
  <c r="A163" i="6" l="1"/>
  <c r="C162" i="6"/>
  <c r="D162" i="6" s="1"/>
  <c r="B162" i="6"/>
  <c r="A57" i="6"/>
  <c r="C58" i="6"/>
  <c r="D58" i="6" s="1"/>
  <c r="B58" i="6"/>
  <c r="A164" i="6" l="1"/>
  <c r="C163" i="6"/>
  <c r="D163" i="6" s="1"/>
  <c r="B163" i="6"/>
  <c r="A56" i="6"/>
  <c r="C57" i="6"/>
  <c r="D57" i="6" s="1"/>
  <c r="B57" i="6"/>
  <c r="A55" i="6" l="1"/>
  <c r="C56" i="6"/>
  <c r="D56" i="6" s="1"/>
  <c r="B56" i="6"/>
  <c r="A165" i="6"/>
  <c r="C164" i="6"/>
  <c r="D164" i="6" s="1"/>
  <c r="B164" i="6"/>
  <c r="B165" i="6" l="1"/>
  <c r="A166" i="6"/>
  <c r="C165" i="6"/>
  <c r="D165" i="6" s="1"/>
  <c r="A54" i="6"/>
  <c r="C55" i="6"/>
  <c r="D55" i="6" s="1"/>
  <c r="B55" i="6"/>
  <c r="A53" i="6" l="1"/>
  <c r="C54" i="6"/>
  <c r="D54" i="6" s="1"/>
  <c r="B54" i="6"/>
  <c r="A167" i="6"/>
  <c r="C166" i="6"/>
  <c r="D166" i="6" s="1"/>
  <c r="B166" i="6"/>
  <c r="A52" i="6" l="1"/>
  <c r="C53" i="6"/>
  <c r="D53" i="6" s="1"/>
  <c r="B53" i="6"/>
  <c r="A168" i="6"/>
  <c r="C167" i="6"/>
  <c r="D167" i="6" s="1"/>
  <c r="B167" i="6"/>
  <c r="A51" i="6" l="1"/>
  <c r="C52" i="6"/>
  <c r="D52" i="6" s="1"/>
  <c r="B52" i="6"/>
  <c r="A169" i="6"/>
  <c r="C168" i="6"/>
  <c r="D168" i="6" s="1"/>
  <c r="B168" i="6"/>
  <c r="A50" i="6" l="1"/>
  <c r="C51" i="6"/>
  <c r="D51" i="6" s="1"/>
  <c r="B51" i="6"/>
  <c r="B169" i="6"/>
  <c r="A170" i="6"/>
  <c r="C169" i="6"/>
  <c r="D169" i="6" s="1"/>
  <c r="A171" i="6" l="1"/>
  <c r="C170" i="6"/>
  <c r="D170" i="6" s="1"/>
  <c r="B170" i="6"/>
  <c r="A49" i="6"/>
  <c r="C50" i="6"/>
  <c r="D50" i="6" s="1"/>
  <c r="B50" i="6"/>
  <c r="A172" i="6" l="1"/>
  <c r="C171" i="6"/>
  <c r="D171" i="6" s="1"/>
  <c r="B171" i="6"/>
  <c r="A48" i="6"/>
  <c r="C49" i="6"/>
  <c r="D49" i="6" s="1"/>
  <c r="B49" i="6"/>
  <c r="A173" i="6" l="1"/>
  <c r="C172" i="6"/>
  <c r="D172" i="6" s="1"/>
  <c r="B172" i="6"/>
  <c r="A47" i="6"/>
  <c r="C48" i="6"/>
  <c r="D48" i="6" s="1"/>
  <c r="B48" i="6"/>
  <c r="B173" i="6" l="1"/>
  <c r="A174" i="6"/>
  <c r="C173" i="6"/>
  <c r="D173" i="6" s="1"/>
  <c r="A46" i="6"/>
  <c r="C47" i="6"/>
  <c r="D47" i="6" s="1"/>
  <c r="B47" i="6"/>
  <c r="A45" i="6" l="1"/>
  <c r="C46" i="6"/>
  <c r="D46" i="6" s="1"/>
  <c r="B46" i="6"/>
  <c r="A175" i="6"/>
  <c r="C174" i="6"/>
  <c r="D174" i="6" s="1"/>
  <c r="B174" i="6"/>
  <c r="A44" i="6" l="1"/>
  <c r="C45" i="6"/>
  <c r="D45" i="6" s="1"/>
  <c r="B45" i="6"/>
  <c r="A176" i="6"/>
  <c r="C175" i="6"/>
  <c r="D175" i="6" s="1"/>
  <c r="B175" i="6"/>
  <c r="A43" i="6" l="1"/>
  <c r="C44" i="6"/>
  <c r="D44" i="6" s="1"/>
  <c r="B44" i="6"/>
  <c r="A177" i="6"/>
  <c r="C176" i="6"/>
  <c r="D176" i="6" s="1"/>
  <c r="B176" i="6"/>
  <c r="B177" i="6" l="1"/>
  <c r="A178" i="6"/>
  <c r="C177" i="6"/>
  <c r="D177" i="6" s="1"/>
  <c r="A42" i="6"/>
  <c r="C43" i="6"/>
  <c r="D43" i="6" s="1"/>
  <c r="B43" i="6"/>
  <c r="A41" i="6" l="1"/>
  <c r="C42" i="6"/>
  <c r="D42" i="6" s="1"/>
  <c r="B42" i="6"/>
  <c r="A179" i="6"/>
  <c r="C178" i="6"/>
  <c r="D178" i="6" s="1"/>
  <c r="B178" i="6"/>
  <c r="A40" i="6" l="1"/>
  <c r="C41" i="6"/>
  <c r="D41" i="6" s="1"/>
  <c r="B41" i="6"/>
  <c r="A180" i="6"/>
  <c r="C179" i="6"/>
  <c r="D179" i="6" s="1"/>
  <c r="B179" i="6"/>
  <c r="A181" i="6" l="1"/>
  <c r="C180" i="6"/>
  <c r="D180" i="6" s="1"/>
  <c r="B180" i="6"/>
  <c r="A39" i="6"/>
  <c r="C40" i="6"/>
  <c r="D40" i="6" s="1"/>
  <c r="B40" i="6"/>
  <c r="B181" i="6" l="1"/>
  <c r="A182" i="6"/>
  <c r="C181" i="6"/>
  <c r="D181" i="6" s="1"/>
  <c r="A38" i="6"/>
  <c r="C39" i="6"/>
  <c r="D39" i="6" s="1"/>
  <c r="B39" i="6"/>
  <c r="A37" i="6" l="1"/>
  <c r="C38" i="6"/>
  <c r="D38" i="6" s="1"/>
  <c r="B38" i="6"/>
  <c r="A183" i="6"/>
  <c r="C182" i="6"/>
  <c r="D182" i="6" s="1"/>
  <c r="B182" i="6"/>
  <c r="A36" i="6" l="1"/>
  <c r="C37" i="6"/>
  <c r="D37" i="6" s="1"/>
  <c r="B37" i="6"/>
  <c r="A184" i="6"/>
  <c r="C183" i="6"/>
  <c r="D183" i="6" s="1"/>
  <c r="B183" i="6"/>
  <c r="A35" i="6" l="1"/>
  <c r="C36" i="6"/>
  <c r="D36" i="6" s="1"/>
  <c r="B36" i="6"/>
  <c r="A185" i="6"/>
  <c r="C184" i="6"/>
  <c r="D184" i="6" s="1"/>
  <c r="B184" i="6"/>
  <c r="B185" i="6" l="1"/>
  <c r="A186" i="6"/>
  <c r="C185" i="6"/>
  <c r="D185" i="6" s="1"/>
  <c r="A34" i="6"/>
  <c r="C35" i="6"/>
  <c r="D35" i="6" s="1"/>
  <c r="B35" i="6"/>
  <c r="A33" i="6" l="1"/>
  <c r="C34" i="6"/>
  <c r="D34" i="6" s="1"/>
  <c r="B34" i="6"/>
  <c r="A187" i="6"/>
  <c r="C186" i="6"/>
  <c r="D186" i="6" s="1"/>
  <c r="B186" i="6"/>
  <c r="A32" i="6" l="1"/>
  <c r="C33" i="6"/>
  <c r="D33" i="6" s="1"/>
  <c r="B33" i="6"/>
  <c r="A188" i="6"/>
  <c r="C187" i="6"/>
  <c r="D187" i="6" s="1"/>
  <c r="B187" i="6"/>
  <c r="A31" i="6" l="1"/>
  <c r="C32" i="6"/>
  <c r="D32" i="6" s="1"/>
  <c r="B32" i="6"/>
  <c r="A189" i="6"/>
  <c r="C188" i="6"/>
  <c r="D188" i="6" s="1"/>
  <c r="B188" i="6"/>
  <c r="A30" i="6" l="1"/>
  <c r="C31" i="6"/>
  <c r="D31" i="6" s="1"/>
  <c r="B31" i="6"/>
  <c r="B189" i="6"/>
  <c r="A190" i="6"/>
  <c r="C189" i="6"/>
  <c r="D189" i="6" s="1"/>
  <c r="A191" i="6" l="1"/>
  <c r="C190" i="6"/>
  <c r="D190" i="6" s="1"/>
  <c r="B190" i="6"/>
  <c r="A29" i="6"/>
  <c r="C30" i="6"/>
  <c r="D30" i="6" s="1"/>
  <c r="B30" i="6"/>
  <c r="A192" i="6" l="1"/>
  <c r="C191" i="6"/>
  <c r="D191" i="6" s="1"/>
  <c r="B191" i="6"/>
  <c r="A28" i="6"/>
  <c r="C29" i="6"/>
  <c r="D29" i="6" s="1"/>
  <c r="B29" i="6"/>
  <c r="A193" i="6" l="1"/>
  <c r="C192" i="6"/>
  <c r="D192" i="6" s="1"/>
  <c r="B192" i="6"/>
  <c r="A27" i="6"/>
  <c r="C28" i="6"/>
  <c r="D28" i="6" s="1"/>
  <c r="B28" i="6"/>
  <c r="B193" i="6" l="1"/>
  <c r="A194" i="6"/>
  <c r="C193" i="6"/>
  <c r="D193" i="6" s="1"/>
  <c r="A26" i="6"/>
  <c r="C27" i="6"/>
  <c r="D27" i="6" s="1"/>
  <c r="B27" i="6"/>
  <c r="A25" i="6" l="1"/>
  <c r="C26" i="6"/>
  <c r="D26" i="6" s="1"/>
  <c r="B26" i="6"/>
  <c r="A195" i="6"/>
  <c r="C194" i="6"/>
  <c r="D194" i="6" s="1"/>
  <c r="B194" i="6"/>
  <c r="A196" i="6" l="1"/>
  <c r="C195" i="6"/>
  <c r="D195" i="6" s="1"/>
  <c r="B195" i="6"/>
  <c r="A24" i="6"/>
  <c r="C25" i="6"/>
  <c r="D25" i="6" s="1"/>
  <c r="B25" i="6"/>
  <c r="A197" i="6" l="1"/>
  <c r="C196" i="6"/>
  <c r="D196" i="6" s="1"/>
  <c r="B196" i="6"/>
  <c r="A23" i="6"/>
  <c r="C24" i="6"/>
  <c r="D24" i="6" s="1"/>
  <c r="B24" i="6"/>
  <c r="B197" i="6" l="1"/>
  <c r="A198" i="6"/>
  <c r="C197" i="6"/>
  <c r="D197" i="6" s="1"/>
  <c r="A22" i="6"/>
  <c r="C23" i="6"/>
  <c r="D23" i="6" s="1"/>
  <c r="B23" i="6"/>
  <c r="A21" i="6" l="1"/>
  <c r="C22" i="6"/>
  <c r="D22" i="6" s="1"/>
  <c r="B22" i="6"/>
  <c r="A199" i="6"/>
  <c r="C198" i="6"/>
  <c r="D198" i="6" s="1"/>
  <c r="B198" i="6"/>
  <c r="A200" i="6" l="1"/>
  <c r="C199" i="6"/>
  <c r="D199" i="6" s="1"/>
  <c r="B199" i="6"/>
  <c r="A20" i="6"/>
  <c r="C21" i="6"/>
  <c r="D21" i="6" s="1"/>
  <c r="B21" i="6"/>
  <c r="A19" i="6" l="1"/>
  <c r="C20" i="6"/>
  <c r="D20" i="6" s="1"/>
  <c r="B20" i="6"/>
  <c r="A201" i="6"/>
  <c r="C200" i="6"/>
  <c r="D200" i="6" s="1"/>
  <c r="B200" i="6"/>
  <c r="A18" i="6" l="1"/>
  <c r="C19" i="6"/>
  <c r="D19" i="6" s="1"/>
  <c r="B19" i="6"/>
  <c r="B201" i="6"/>
  <c r="A202" i="6"/>
  <c r="C201" i="6"/>
  <c r="D201" i="6" s="1"/>
  <c r="A203" i="6" l="1"/>
  <c r="C202" i="6"/>
  <c r="D202" i="6" s="1"/>
  <c r="B202" i="6"/>
  <c r="A17" i="6"/>
  <c r="C18" i="6"/>
  <c r="D18" i="6" s="1"/>
  <c r="B18" i="6"/>
  <c r="A204" i="6" l="1"/>
  <c r="C203" i="6"/>
  <c r="D203" i="6" s="1"/>
  <c r="B203" i="6"/>
  <c r="C17" i="6"/>
  <c r="D17" i="6" s="1"/>
  <c r="B17" i="6"/>
  <c r="A16" i="6"/>
  <c r="A205" i="6" l="1"/>
  <c r="C204" i="6"/>
  <c r="D204" i="6" s="1"/>
  <c r="B204" i="6"/>
  <c r="C16" i="6"/>
  <c r="D16" i="6" s="1"/>
  <c r="B16" i="6"/>
  <c r="A15" i="6"/>
  <c r="C15" i="6" l="1"/>
  <c r="D15" i="6" s="1"/>
  <c r="B15" i="6"/>
  <c r="A14" i="6"/>
  <c r="B205" i="6"/>
  <c r="A206" i="6"/>
  <c r="C205" i="6"/>
  <c r="D205" i="6" s="1"/>
  <c r="C14" i="6" l="1"/>
  <c r="D14" i="6" s="1"/>
  <c r="B14" i="6"/>
  <c r="A13" i="6"/>
  <c r="A207" i="6"/>
  <c r="C206" i="6"/>
  <c r="D206" i="6" s="1"/>
  <c r="B206" i="6"/>
  <c r="C13" i="6" l="1"/>
  <c r="D13" i="6" s="1"/>
  <c r="B13" i="6"/>
  <c r="A12" i="6"/>
  <c r="A208" i="6"/>
  <c r="C207" i="6"/>
  <c r="D207" i="6" s="1"/>
  <c r="B207" i="6"/>
  <c r="C12" i="6" l="1"/>
  <c r="D12" i="6" s="1"/>
  <c r="B12" i="6"/>
  <c r="A11" i="6"/>
  <c r="A209" i="6"/>
  <c r="C208" i="6"/>
  <c r="D208" i="6" s="1"/>
  <c r="B208" i="6"/>
  <c r="C11" i="6" l="1"/>
  <c r="D11" i="6" s="1"/>
  <c r="B11" i="6"/>
  <c r="A10" i="6"/>
  <c r="B209" i="6"/>
  <c r="A210" i="6"/>
  <c r="C209" i="6"/>
  <c r="D209" i="6" s="1"/>
  <c r="C10" i="6" l="1"/>
  <c r="D10" i="6" s="1"/>
  <c r="B10" i="6"/>
  <c r="C210" i="6"/>
  <c r="D210" i="6" s="1"/>
  <c r="B210" i="6"/>
</calcChain>
</file>

<file path=xl/sharedStrings.xml><?xml version="1.0" encoding="utf-8"?>
<sst xmlns="http://schemas.openxmlformats.org/spreadsheetml/2006/main" count="282" uniqueCount="222">
  <si>
    <t xml:space="preserve">Probabililidad </t>
  </si>
  <si>
    <t>Probabilidad acumulada</t>
  </si>
  <si>
    <r>
      <t>Población susceptible</t>
    </r>
    <r>
      <rPr>
        <sz val="8"/>
        <rFont val="Arial"/>
        <family val="2"/>
      </rPr>
      <t xml:space="preserve">    Número de ensayos</t>
    </r>
  </si>
  <si>
    <r>
      <t>Tasa de ataque</t>
    </r>
    <r>
      <rPr>
        <sz val="8"/>
        <rFont val="Arial"/>
        <family val="2"/>
      </rPr>
      <t xml:space="preserve">  Probabilidad de éxito</t>
    </r>
  </si>
  <si>
    <r>
      <t xml:space="preserve">Casos </t>
    </r>
    <r>
      <rPr>
        <b/>
        <sz val="10"/>
        <rFont val="Arial"/>
        <family val="2"/>
      </rPr>
      <t xml:space="preserve">                    </t>
    </r>
    <r>
      <rPr>
        <sz val="8"/>
        <rFont val="Arial"/>
        <family val="2"/>
      </rPr>
      <t xml:space="preserve">       Nº de éxitos</t>
    </r>
  </si>
  <si>
    <t>Estimación de la probabilidad de la aparición de casos según la distribución BINOMIAL</t>
  </si>
  <si>
    <t>Aproximadamente un 5% de falsos positivos</t>
  </si>
  <si>
    <t>Estimación de la probabilidad de la aparición de casos según la distribución de POISSON</t>
  </si>
  <si>
    <t>Lambda =</t>
  </si>
  <si>
    <r>
      <t>Incidencia normal</t>
    </r>
    <r>
      <rPr>
        <sz val="8"/>
        <rFont val="Arial"/>
        <family val="2"/>
      </rPr>
      <t xml:space="preserve">  Probabilidad de éxito</t>
    </r>
  </si>
  <si>
    <t xml:space="preserve">               Bioterrorism. Mathematical modeling in homeland security. Philadelphia:Society for Industrial and Applied Mathematics. 2003. p.87</t>
  </si>
  <si>
    <t>Estimación de la probabilidad de la aparición de casos según la distribución NORMAL</t>
  </si>
  <si>
    <r>
      <t xml:space="preserve">Media de casos          </t>
    </r>
    <r>
      <rPr>
        <sz val="8"/>
        <rFont val="Arial"/>
        <family val="2"/>
      </rPr>
      <t>Media aritmética de la distribución</t>
    </r>
  </si>
  <si>
    <t>Desviación estándar</t>
  </si>
  <si>
    <t>Z</t>
  </si>
  <si>
    <r>
      <t>Casos observados (</t>
    </r>
    <r>
      <rPr>
        <b/>
        <i/>
        <sz val="12"/>
        <rFont val="Arial"/>
        <family val="2"/>
      </rPr>
      <t>X)</t>
    </r>
    <r>
      <rPr>
        <b/>
        <sz val="10"/>
        <rFont val="Arial"/>
        <family val="2"/>
      </rPr>
      <t xml:space="preserve">                    </t>
    </r>
    <r>
      <rPr>
        <sz val="8"/>
        <rFont val="Arial"/>
        <family val="2"/>
      </rPr>
      <t xml:space="preserve">       </t>
    </r>
  </si>
  <si>
    <r>
      <t>Función de distribución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Probabililidad de encontrar</t>
    </r>
    <r>
      <rPr>
        <b/>
        <i/>
        <sz val="8"/>
        <rFont val="Arial"/>
        <family val="2"/>
      </rPr>
      <t xml:space="preserve"> X </t>
    </r>
    <r>
      <rPr>
        <b/>
        <sz val="8"/>
        <rFont val="Arial"/>
        <family val="2"/>
      </rPr>
      <t xml:space="preserve">o menos de </t>
    </r>
    <r>
      <rPr>
        <b/>
        <i/>
        <sz val="8"/>
        <rFont val="Arial"/>
        <family val="2"/>
      </rPr>
      <t>X</t>
    </r>
    <r>
      <rPr>
        <b/>
        <sz val="8"/>
        <rFont val="Arial"/>
        <family val="2"/>
      </rPr>
      <t xml:space="preserve"> casos</t>
    </r>
  </si>
  <si>
    <r>
      <t>Función de densidad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Probabililidad de encontrar</t>
    </r>
    <r>
      <rPr>
        <b/>
        <i/>
        <sz val="8"/>
        <rFont val="Arial"/>
        <family val="2"/>
      </rPr>
      <t xml:space="preserve"> X </t>
    </r>
    <r>
      <rPr>
        <b/>
        <sz val="8"/>
        <rFont val="Arial"/>
        <family val="2"/>
      </rPr>
      <t>casos</t>
    </r>
  </si>
  <si>
    <t xml:space="preserve">Poner valores cada    </t>
  </si>
  <si>
    <t xml:space="preserve"> Media en fila 110</t>
  </si>
  <si>
    <t>Aplicación a la probabilidad de transmisión</t>
  </si>
  <si>
    <t xml:space="preserve">Población susceptible de tamaño ========&gt; </t>
  </si>
  <si>
    <r>
      <t>haya un número de contagios (</t>
    </r>
    <r>
      <rPr>
        <b/>
        <sz val="8"/>
        <rFont val="Arial"/>
        <family val="2"/>
      </rPr>
      <t>éxitos</t>
    </r>
    <r>
      <rPr>
        <b/>
        <i/>
        <sz val="10"/>
        <rFont val="Arial"/>
        <family val="2"/>
      </rPr>
      <t xml:space="preserve">) ==&gt; </t>
    </r>
  </si>
  <si>
    <r>
      <t>si la probabilidad de transmisión (</t>
    </r>
    <r>
      <rPr>
        <b/>
        <i/>
        <sz val="8"/>
        <rFont val="Arial"/>
        <family val="2"/>
      </rPr>
      <t>éxitos</t>
    </r>
    <r>
      <rPr>
        <b/>
        <i/>
        <sz val="10"/>
        <rFont val="Arial"/>
        <family val="2"/>
      </rPr>
      <t>) durante un contagio  es de ============&gt;</t>
    </r>
  </si>
  <si>
    <t>¿Cuál es la probabilidad que en una</t>
  </si>
  <si>
    <t>PROBABILIDAD</t>
  </si>
  <si>
    <r>
      <t>Probabilidad de Transmisión</t>
    </r>
    <r>
      <rPr>
        <i/>
        <sz val="12"/>
        <rFont val="Times New Roman"/>
        <family val="1"/>
      </rPr>
      <t xml:space="preserve"> (Halloran)</t>
    </r>
    <r>
      <rPr>
        <i/>
        <sz val="10"/>
        <rFont val="Times New Roman"/>
        <family val="1"/>
      </rPr>
      <t>. Es la probabilidad que, dado un contacto entre una fuente infectiva y su huésped susceptible, haya una transferencia exitosa tal que el huésped susceptible se convierta en infectado.</t>
    </r>
    <r>
      <rPr>
        <b/>
        <i/>
        <u/>
        <sz val="10"/>
        <rFont val="Times New Roman"/>
        <family val="1"/>
      </rPr>
      <t xml:space="preserve"> Esta probabilidad depende de:</t>
    </r>
    <r>
      <rPr>
        <i/>
        <sz val="10"/>
        <rFont val="Times New Roman"/>
        <family val="1"/>
      </rPr>
      <t xml:space="preserve"> 1.- Huésped contagioso 2.- Huésped susceptible 3.- Definición de contacto 4.- Parásito. </t>
    </r>
    <r>
      <rPr>
        <b/>
        <i/>
        <u/>
        <sz val="10"/>
        <rFont val="Times New Roman"/>
        <family val="1"/>
      </rPr>
      <t>Estimación:</t>
    </r>
    <r>
      <rPr>
        <i/>
        <sz val="10"/>
        <rFont val="Times New Roman"/>
        <family val="1"/>
      </rPr>
      <t xml:space="preserve"> a) Tasa de ataque secundario b) Modelo binomial de probabilidad de transmisión c) Otros modelos binomiales d) Transmisión en pequeños grupos dentro de grandes comunidades. </t>
    </r>
    <r>
      <rPr>
        <b/>
        <i/>
        <u/>
        <sz val="10"/>
        <rFont val="Times New Roman"/>
        <family val="1"/>
      </rPr>
      <t xml:space="preserve">Modelo binomial de probabilidad de transmisión </t>
    </r>
    <r>
      <rPr>
        <i/>
        <sz val="10"/>
        <rFont val="Times New Roman"/>
        <family val="1"/>
      </rPr>
      <t>Se utiliza cuando los susceptibles hacen más de un contacto potencialmente infeccioso.</t>
    </r>
  </si>
  <si>
    <r>
      <t>* Fuente:</t>
    </r>
    <r>
      <rPr>
        <sz val="10"/>
        <rFont val="Arial"/>
        <family val="2"/>
      </rPr>
      <t xml:space="preserve"> Bonetti M, Forsberg L, Ozonoff A, Pagano M. The distribution of interpoint distances. In: Banks HT, Castillo-Chavez C (eds). </t>
    </r>
  </si>
  <si>
    <r>
      <t xml:space="preserve">Suponga que el número de pacientes que llega a un centro sanitario se distribuye según una Poisson y que </t>
    </r>
    <r>
      <rPr>
        <b/>
        <sz val="10"/>
        <rFont val="Arial"/>
        <family val="2"/>
      </rPr>
      <t>LAMBDA</t>
    </r>
    <r>
      <rPr>
        <sz val="10"/>
        <rFont val="Arial"/>
        <family val="2"/>
      </rPr>
      <t xml:space="preserve"> es el número medio de personas que esperamos en un día. Si </t>
    </r>
    <r>
      <rPr>
        <b/>
        <sz val="10"/>
        <rFont val="Arial"/>
        <family val="2"/>
      </rPr>
      <t>LAMBDA</t>
    </r>
    <r>
      <rPr>
        <sz val="10"/>
        <rFont val="Arial"/>
        <family val="2"/>
      </rPr>
      <t xml:space="preserve"> es suficientemente grande (&gt; 5) para aproximarse a una distribución normal, estaríamos ante una situación de alarma (aparición de brote, epidemia,...) si el número de pacientes que llegaran en un día a este centro hospitalario fuera mayor de* =====================&gt;</t>
    </r>
  </si>
  <si>
    <t>© Juan de Mata DONADO CAMPOS</t>
  </si>
  <si>
    <t>Condiciones para utilizar la binomial</t>
  </si>
  <si>
    <t>2.- Los resultados de cada prueba es dicotómico y puede ser evaluado comao A o B</t>
  </si>
  <si>
    <r>
      <t xml:space="preserve">1.- Cada experimento consiste en </t>
    </r>
    <r>
      <rPr>
        <b/>
        <i/>
        <sz val="14"/>
        <color indexed="20"/>
        <rFont val="Arial"/>
        <family val="2"/>
      </rPr>
      <t>n</t>
    </r>
    <r>
      <rPr>
        <b/>
        <sz val="12"/>
        <rFont val="Arial"/>
        <family val="2"/>
      </rPr>
      <t xml:space="preserve"> pruebas idénticas</t>
    </r>
  </si>
  <si>
    <r>
      <t xml:space="preserve">3.- La  </t>
    </r>
    <r>
      <rPr>
        <b/>
        <i/>
        <sz val="14"/>
        <color indexed="20"/>
        <rFont val="Arial"/>
        <family val="2"/>
      </rPr>
      <t>n</t>
    </r>
    <r>
      <rPr>
        <b/>
        <sz val="12"/>
        <rFont val="Arial"/>
        <family val="2"/>
      </rPr>
      <t xml:space="preserve"> pruebas son independientes, y por consiguiente la probabilidad de que ocurra </t>
    </r>
    <r>
      <rPr>
        <b/>
        <i/>
        <sz val="14"/>
        <color indexed="20"/>
        <rFont val="Arial"/>
        <family val="2"/>
      </rPr>
      <t>A</t>
    </r>
    <r>
      <rPr>
        <b/>
        <sz val="12"/>
        <rFont val="Arial"/>
        <family val="2"/>
      </rPr>
      <t xml:space="preserve"> es la misma en todas las pruebas de que consta el experimento. La probabilidad de </t>
    </r>
    <r>
      <rPr>
        <b/>
        <i/>
        <sz val="14"/>
        <color indexed="20"/>
        <rFont val="Arial"/>
        <family val="2"/>
      </rPr>
      <t>A</t>
    </r>
    <r>
      <rPr>
        <b/>
        <sz val="12"/>
        <rFont val="Arial"/>
        <family val="2"/>
      </rPr>
      <t xml:space="preserve"> debe de ser cosntante en todo el experiemento</t>
    </r>
  </si>
  <si>
    <r>
      <t xml:space="preserve">4.- La variable aleatoria binomial </t>
    </r>
    <r>
      <rPr>
        <b/>
        <i/>
        <sz val="14"/>
        <color indexed="20"/>
        <rFont val="Arial"/>
        <family val="2"/>
      </rPr>
      <t>X</t>
    </r>
    <r>
      <rPr>
        <b/>
        <sz val="12"/>
        <rFont val="Arial"/>
        <family val="2"/>
      </rPr>
      <t xml:space="preserve"> es el número de sucesos </t>
    </r>
    <r>
      <rPr>
        <b/>
        <i/>
        <sz val="14"/>
        <color indexed="20"/>
        <rFont val="Arial"/>
        <family val="2"/>
      </rPr>
      <t>A</t>
    </r>
    <r>
      <rPr>
        <b/>
        <sz val="12"/>
        <rFont val="Arial"/>
        <family val="2"/>
      </rPr>
      <t xml:space="preserve"> obtenidos en las n pruebas</t>
    </r>
  </si>
  <si>
    <t>Referencia: Álvarez Cáceres R. Estadística Aplicada a las Ciencias de la Salud. Madrid: Díaz de Santos. 2007</t>
  </si>
  <si>
    <t>Valor esperado, valor teórico o frecuencia esperada</t>
  </si>
  <si>
    <t>Varianza</t>
  </si>
  <si>
    <t xml:space="preserve">Probabilidad </t>
  </si>
  <si>
    <t>La probabilidad de que una persona tenga una enfermedad es de</t>
  </si>
  <si>
    <t xml:space="preserve">La población susceptibles es de </t>
  </si>
  <si>
    <t>¿Cuál es la probabilidad de encontrar 5 enfermos o menos?</t>
  </si>
  <si>
    <t>¿Cuál es la probabilidad de encontrar más de 5 enfermos?</t>
  </si>
  <si>
    <t>1 - Celda c17</t>
  </si>
  <si>
    <t>¿Cuál es la probabilidad de encontrar exactamente 10 enfermos?</t>
  </si>
  <si>
    <t>Celda b22</t>
  </si>
  <si>
    <t>Celda C17</t>
  </si>
  <si>
    <t>Lambda también es el valor esperado y la varianza</t>
  </si>
  <si>
    <t>Tamaño de la población (N)</t>
  </si>
  <si>
    <t>Propiedades</t>
  </si>
  <si>
    <t>La función de probabilidad de una variable aleatoria con distribución hipergeométrica puede deducirse a través de razonamientos combinatorios y es igual a</t>
  </si>
  <si>
    <r>
      <t xml:space="preserve">En teoría de la probabilidad la </t>
    </r>
    <r>
      <rPr>
        <b/>
        <sz val="10"/>
        <rFont val="Arial"/>
        <family val="2"/>
      </rPr>
      <t>distribución hipergeométrica</t>
    </r>
    <r>
      <rPr>
        <sz val="10"/>
        <rFont val="Arial"/>
        <family val="2"/>
      </rPr>
      <t xml:space="preserve"> es una distribución discreta relacionada con muestreos aleatorios y sin reemplazo. Supóngase que se tiene una población de </t>
    </r>
    <r>
      <rPr>
        <i/>
        <sz val="10"/>
        <rFont val="Arial"/>
        <family val="2"/>
      </rPr>
      <t>N</t>
    </r>
    <r>
      <rPr>
        <sz val="10"/>
        <rFont val="Arial"/>
        <family val="2"/>
      </rPr>
      <t xml:space="preserve"> elementos de los cuales, </t>
    </r>
    <r>
      <rPr>
        <i/>
        <sz val="10"/>
        <rFont val="Arial"/>
        <family val="2"/>
      </rPr>
      <t>d</t>
    </r>
    <r>
      <rPr>
        <sz val="10"/>
        <rFont val="Arial"/>
        <family val="2"/>
      </rPr>
      <t xml:space="preserve"> pertenecen a la categoría </t>
    </r>
    <r>
      <rPr>
        <i/>
        <sz val="10"/>
        <rFont val="Arial"/>
        <family val="2"/>
      </rPr>
      <t>A</t>
    </r>
    <r>
      <rPr>
        <sz val="10"/>
        <rFont val="Arial"/>
        <family val="2"/>
      </rPr>
      <t xml:space="preserve"> y </t>
    </r>
    <r>
      <rPr>
        <i/>
        <sz val="10"/>
        <rFont val="Arial"/>
        <family val="2"/>
      </rPr>
      <t>N-d</t>
    </r>
    <r>
      <rPr>
        <sz val="10"/>
        <rFont val="Arial"/>
        <family val="2"/>
      </rPr>
      <t xml:space="preserve"> a la </t>
    </r>
    <r>
      <rPr>
        <i/>
        <sz val="10"/>
        <rFont val="Arial"/>
        <family val="2"/>
      </rPr>
      <t>B</t>
    </r>
    <r>
      <rPr>
        <sz val="10"/>
        <rFont val="Arial"/>
        <family val="2"/>
      </rPr>
      <t xml:space="preserve">. </t>
    </r>
  </si>
  <si>
    <t>Tamaño de la muestra (n)</t>
  </si>
  <si>
    <r>
      <t xml:space="preserve">El </t>
    </r>
    <r>
      <rPr>
        <b/>
        <sz val="10"/>
        <rFont val="Arial"/>
        <family val="2"/>
      </rPr>
      <t>valor esperado</t>
    </r>
    <r>
      <rPr>
        <sz val="10"/>
        <rFont val="Arial"/>
        <family val="2"/>
      </rPr>
      <t xml:space="preserve"> de una variable aleatoria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que sigue la distribución hipergeométrica es</t>
    </r>
  </si>
  <si>
    <t>y su varianza,</t>
  </si>
  <si>
    <t>Probabilidad de que ocurra el evento (éxito, tasa de ataque....)</t>
  </si>
  <si>
    <t>Probabilidad de que NO ocurra el evento (éxito, tasa de ataque....)</t>
  </si>
  <si>
    <t>http://www.estadisticafacil.com/Main/DistribucionGeometrica</t>
  </si>
  <si>
    <r>
      <t xml:space="preserve">para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= 1, 2, 3,.... Equivalentemente, la probabilidad de que haya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fallos antes del primer éxito es</t>
    </r>
  </si>
  <si>
    <r>
      <t xml:space="preserve">para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= 0, 1, 2, 3,....</t>
    </r>
  </si>
  <si>
    <t>En ambos casos, la secuencia de probabilidades es una progresión geométrica.</t>
  </si>
  <si>
    <r>
      <t xml:space="preserve">El valor esperado de una variable aleatoria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distribuida geométricamente es</t>
    </r>
  </si>
  <si>
    <r>
      <t xml:space="preserve">y dado que </t>
    </r>
    <r>
      <rPr>
        <i/>
        <sz val="10"/>
        <rFont val="Arial"/>
        <family val="2"/>
      </rPr>
      <t>Y = X-1</t>
    </r>
    <r>
      <rPr>
        <sz val="10"/>
        <rFont val="Arial"/>
        <family val="2"/>
      </rPr>
      <t>,</t>
    </r>
  </si>
  <si>
    <t>En ambos casos, la varianza es</t>
  </si>
  <si>
    <r>
      <t xml:space="preserve">Si la probabilidad de éxito en cada ensayo es </t>
    </r>
    <r>
      <rPr>
        <i/>
        <sz val="10"/>
        <rFont val="Arial"/>
        <family val="2"/>
      </rPr>
      <t>p</t>
    </r>
    <r>
      <rPr>
        <sz val="10"/>
        <rFont val="Arial"/>
        <family val="2"/>
      </rPr>
      <t xml:space="preserve">, entonces la probabilidad de que </t>
    </r>
    <r>
      <rPr>
        <i/>
        <sz val="10"/>
        <rFont val="Arial"/>
        <family val="2"/>
      </rPr>
      <t>x</t>
    </r>
    <r>
      <rPr>
        <sz val="10"/>
        <rFont val="Arial"/>
        <family val="2"/>
      </rPr>
      <t xml:space="preserve"> ensayos sean necesarios para obtener un éxito es</t>
    </r>
  </si>
  <si>
    <t>Devuelve la distribución binomial negativa. NEGBINOMDIST devuelve la probabilidad de obtener un número de fracasos igual al argumento núm_fracasos antes de lograr el éxito determinado por el argumento núm_éxitos, cuando la probabilidad de éxito, definido por el argumento prob_éxito, es constante. Esta función es similar a la distribución binomial, con la excepción de que el número de éxitos es fijo y el número de ensayos es variable. Al igual que la distribución binomial, se supone que los ensayos son independientes.</t>
  </si>
  <si>
    <t>Los argumentos núm_fracasos y núm_éxitos se truncan a enteros.</t>
  </si>
  <si>
    <t>Si uno de los argumentos no es numérico, NEGBINOMDIST devuelve el valor de error #¡VALOR!</t>
  </si>
  <si>
    <t>Si el argumento prob_éxito &lt; 0 o si probabilidad &gt; 1, NEGBINOMDIST devuelve el valor de error #¡NUM!</t>
  </si>
  <si>
    <t>Si los argumentos núm_fracasos &lt; 0 o núm_éxitos &lt; 1, la función NEGBINOMDIST devuelve el valor de error #¡NUM!</t>
  </si>
  <si>
    <t>La ecuación para la distribución binomial negativa es:</t>
  </si>
  <si>
    <t>donde:</t>
  </si>
  <si>
    <t>antes de que veamos</t>
  </si>
  <si>
    <t>Probabilidad</t>
  </si>
  <si>
    <t>Tengan la enfermedad A</t>
  </si>
  <si>
    <t>Tengan la enfermedad B</t>
  </si>
  <si>
    <t>Tengan la enfermedad C</t>
  </si>
  <si>
    <t>Total estudiados</t>
  </si>
  <si>
    <t>Probabilidad de tener la enfermedad A</t>
  </si>
  <si>
    <t>Probabilidad de tener la enfermedad B</t>
  </si>
  <si>
    <t>Probabilidad de tener la enfermedad C</t>
  </si>
  <si>
    <t>Probabilidad de tener la enfermedad D</t>
  </si>
  <si>
    <t>Tengan la enfermedad D</t>
  </si>
  <si>
    <t>Fuente:</t>
  </si>
  <si>
    <t xml:space="preserve">http://www.ucm.es/info/genetica/Estadistica/estadistica_basica%201.htm </t>
  </si>
  <si>
    <t>p1</t>
  </si>
  <si>
    <t>p2</t>
  </si>
  <si>
    <t>personas (x1)</t>
  </si>
  <si>
    <t>personas (x2)</t>
  </si>
  <si>
    <t>personas (n)</t>
  </si>
  <si>
    <t>p3</t>
  </si>
  <si>
    <t>personas (x3)</t>
  </si>
  <si>
    <t>p4</t>
  </si>
  <si>
    <t>personas (x4)</t>
  </si>
  <si>
    <t>Estimación de la probabilidad de la aparición de casos según la distribución HIPERGEOMÉTRICA</t>
  </si>
  <si>
    <t>Casos (éxitos) observados en la muestra (x)</t>
  </si>
  <si>
    <t>Probabilidad de que aparezcan los casos observados en la muestra (X)</t>
  </si>
  <si>
    <t>Casos esperados en la muestra</t>
  </si>
  <si>
    <t>Ayuda de Excel</t>
  </si>
  <si>
    <t xml:space="preserve">http://es.wikipedia.org/wiki/Distribuci%C3%B3n_hipergeom%C3%A9trica </t>
  </si>
  <si>
    <t>Fuentes:</t>
  </si>
  <si>
    <t>Álvarez Cáceres R. Estadística Aplicada a las Ciencias de la Salud. Madrid: Díaz de Santos. 2007. p. 181-183</t>
  </si>
  <si>
    <t>Casos (éxitos) observados en la población (d)</t>
  </si>
  <si>
    <t>Número de personas susceptibles que se estudian o pruebas que se realizan (K)</t>
  </si>
  <si>
    <t>Probabilidad de que haya (estudiemos) K personas susceptibles (fallos) antes de que aparezca un caso, éxito...</t>
  </si>
  <si>
    <t>Varianza Columna B</t>
  </si>
  <si>
    <t>Varianza Columna C</t>
  </si>
  <si>
    <t>Álvarez Cáceres R. Estadística Aplicada a las Ciencias de la Salud. Madrid: Díaz de Santos. 2007. p. 176-177</t>
  </si>
  <si>
    <t xml:space="preserve">http://es.wikipedia.org/wiki/Distribuci%C3%B3n_geom%C3%A9trica </t>
  </si>
  <si>
    <t>Estimación de la probabilidad de la aparición de casos según la distribución GEOMÉTRICA</t>
  </si>
  <si>
    <t>Si la probabilidad de estar enfermo (tasa de ataque, éxito,..) es</t>
  </si>
  <si>
    <t>la probabilidad de estar sano es</t>
  </si>
  <si>
    <t>[q]</t>
  </si>
  <si>
    <t>[p]</t>
  </si>
  <si>
    <t>¿Cuál es la probabilidad de que veamos</t>
  </si>
  <si>
    <t>personas sanas (o fracaso de la prueba) [x]</t>
  </si>
  <si>
    <t>Estimación de la probabilidad de la aparición de casos según la distribución BINOMIAL NEGATIVA</t>
  </si>
  <si>
    <t>personas enfermas (o éxito de la prueba)? [r]</t>
  </si>
  <si>
    <r>
      <rPr>
        <b/>
        <sz val="10"/>
        <color rgb="FF454545"/>
        <rFont val="Arial"/>
        <family val="2"/>
      </rPr>
      <t>x</t>
    </r>
    <r>
      <rPr>
        <sz val="10"/>
        <color rgb="FF454545"/>
        <rFont val="Arial"/>
        <family val="2"/>
      </rPr>
      <t xml:space="preserve"> es núm_fracasos, </t>
    </r>
    <r>
      <rPr>
        <b/>
        <sz val="10"/>
        <color rgb="FF454545"/>
        <rFont val="Arial"/>
        <family val="2"/>
      </rPr>
      <t>r</t>
    </r>
    <r>
      <rPr>
        <sz val="10"/>
        <color rgb="FF454545"/>
        <rFont val="Arial"/>
        <family val="2"/>
      </rPr>
      <t xml:space="preserve"> es núm_éxitos y</t>
    </r>
    <r>
      <rPr>
        <b/>
        <sz val="10"/>
        <color rgb="FF454545"/>
        <rFont val="Arial"/>
        <family val="2"/>
      </rPr>
      <t xml:space="preserve"> p</t>
    </r>
    <r>
      <rPr>
        <sz val="10"/>
        <color rgb="FF454545"/>
        <rFont val="Arial"/>
        <family val="2"/>
      </rPr>
      <t xml:space="preserve"> es prob_éxito.</t>
    </r>
  </si>
  <si>
    <t>Fuente: Ayuda de Excel</t>
  </si>
  <si>
    <t>Estimación de la probabilidad de la aparición de casos según la distribución MULTINOMIAL</t>
  </si>
  <si>
    <r>
      <t>La probabilidad de obtener 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resultados E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, 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resultados E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, etc. se representa como:</t>
    </r>
  </si>
  <si>
    <r>
      <t>Los parámetros de la distribución son 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,..., p</t>
    </r>
    <r>
      <rPr>
        <vertAlign val="subscript"/>
        <sz val="10"/>
        <rFont val="Arial"/>
        <family val="2"/>
      </rPr>
      <t>K</t>
    </r>
    <r>
      <rPr>
        <sz val="10"/>
        <rFont val="Arial"/>
        <family val="2"/>
      </rPr>
      <t xml:space="preserve"> y n.</t>
    </r>
  </si>
  <si>
    <t>Álvarez Cáceres R. Estadística Aplicada a las Ciencias de la Salud. Madrid: Díaz de Santos. 2007. p. 174-175</t>
  </si>
  <si>
    <t>Calcular la probabilidad que</t>
  </si>
  <si>
    <t>Probabilidad que tras estudiar K personas susceptibles aparezca un caso, éxito...</t>
  </si>
  <si>
    <t>Valor esperado basado en el valor de la probabilidad de la columna C</t>
  </si>
  <si>
    <t>Valor esperado basado en el valor de la probabilidad de la columna B</t>
  </si>
  <si>
    <t xml:space="preserve">y queremos seleccionar una muestra (r) de tamaño </t>
  </si>
  <si>
    <t>Tenemos una población (n) de tamaño</t>
  </si>
  <si>
    <t>COMBINACIONES CON REPETICIÓN. Número de muestras distintas de tamaño [r] que se pueden obtener</t>
  </si>
  <si>
    <t xml:space="preserve">PRIMERO. Cuántas muestras distintas de tamaño (r) podríamos seleccionar teniendo en cuenta: a) el orden en el que se selecciona cada individuo de la muestra es importante porque según el orden de aparición de cada uno le será asignada una determinada tarea y b) un mismo individuo puede aparecer en diferentes muestras. </t>
  </si>
  <si>
    <r>
      <t xml:space="preserve">SEGUNDO. Cuántas muestras distintas de tamaño (r) podríamos seleccionar teniendo en cuenta: a) el orden en el que se selecciona cada individuo de la muestra es importante porque según el orden de aparición de cada uno le será asignada una determinada tarea y b) Un mismo individuo </t>
    </r>
    <r>
      <rPr>
        <b/>
        <sz val="12"/>
        <rFont val="Arial"/>
        <family val="2"/>
      </rPr>
      <t>NO PUEDE</t>
    </r>
    <r>
      <rPr>
        <sz val="12"/>
        <rFont val="Arial"/>
        <family val="2"/>
      </rPr>
      <t xml:space="preserve"> aparecer en diferentes muestras. </t>
    </r>
  </si>
  <si>
    <t xml:space="preserve">TERCERO. Cuántas muestras distintas de tamaño (r) podríamos seleccionar teniendo en cuenta: a) el orden en el que se selecciona cada individuo de la muestra es INDIFERENTE y b) un mismo individuo puede aparecer en diferentes muestras. </t>
  </si>
  <si>
    <r>
      <t xml:space="preserve">CUARTO. Cuántas muestras distintas de tamaño (r) podríamos seleccionar teniendo en cuenta: a) el orden en el que se selecciona cada individuo de la muestra es INDIFERENTE y b) un mismo individuo </t>
    </r>
    <r>
      <rPr>
        <b/>
        <sz val="12"/>
        <rFont val="Arial"/>
        <family val="2"/>
      </rPr>
      <t>NO PUEDE</t>
    </r>
    <r>
      <rPr>
        <sz val="12"/>
        <rFont val="Arial"/>
        <family val="2"/>
      </rPr>
      <t xml:space="preserve">  aparecer en diferentes muestras. </t>
    </r>
  </si>
  <si>
    <t>COMBINACIONES SIN REPETICIÓN (COEFICIENTE BINOMIAL). Número de muestras distintas de tamaño [r] que se pueden obtener</t>
  </si>
  <si>
    <t>¿De cuántas formas distintas se pueden ordenar los individuos de la muestra [r]? FACTORIAL DE [r]</t>
  </si>
  <si>
    <t>PERMUTACIONES (variaciones) SIN REPETICIÓN. Número de muestras distintas de tamaño [r] que se pueden obtener</t>
  </si>
  <si>
    <t>PERMUTACIONES (variaciones) CON REPETICIÓN. Número de muestras distintas de tamaño [r] que se pueden obtener</t>
  </si>
  <si>
    <t>r*(r-1)*(r-2)*(r-3)*...*3*2*1 = r!</t>
  </si>
  <si>
    <t>(Ver distribución binomial)</t>
  </si>
  <si>
    <t>(Ver distribución binomial negativa)</t>
  </si>
  <si>
    <t>http://www.disfrutalasmatematicas.com/index.html</t>
  </si>
  <si>
    <t>Pascoe LC. Aprende tú solo Matemática moderna. Madrid: Ediciones Pirámide. 1993</t>
  </si>
  <si>
    <t>Número de '1'</t>
  </si>
  <si>
    <t>a</t>
  </si>
  <si>
    <t>b</t>
  </si>
  <si>
    <t>Probabilidad de sacar 1</t>
  </si>
  <si>
    <t>1/(1+5)</t>
  </si>
  <si>
    <t>Probabilidad de NO sacar 1</t>
  </si>
  <si>
    <t>5/(1+5)</t>
  </si>
  <si>
    <t>p(b) = 1 - p(a)</t>
  </si>
  <si>
    <t>p(a) = a/(a+b)</t>
  </si>
  <si>
    <t>Probabilidad total</t>
  </si>
  <si>
    <t>1/(1+5) + 5/(1+5)</t>
  </si>
  <si>
    <t>p(a) + p(b)</t>
  </si>
  <si>
    <t>Oportunidad a favor de sacar 1</t>
  </si>
  <si>
    <t>1/5</t>
  </si>
  <si>
    <t>a:b</t>
  </si>
  <si>
    <t>5/1</t>
  </si>
  <si>
    <t>b:a</t>
  </si>
  <si>
    <t>Número de 'no 1'</t>
  </si>
  <si>
    <t>números distintos</t>
  </si>
  <si>
    <t>Oportunidad en contra de sacar 1</t>
  </si>
  <si>
    <t>Lanzamos un dado UNA SOLA VEZ</t>
  </si>
  <si>
    <t>SINTOMAS</t>
  </si>
  <si>
    <t>Proporción de personas con...</t>
  </si>
  <si>
    <t>Probabilidad de tener el Síntoma1 p(A)</t>
  </si>
  <si>
    <t>Probabilidad de tener el Síntoma2 p(B)</t>
  </si>
  <si>
    <t>Probabilidad de tener el Síntoma4 p(D)</t>
  </si>
  <si>
    <t>Probabilidad de tener el Síntoma3 p(C)</t>
  </si>
  <si>
    <t>Probabilidad simple</t>
  </si>
  <si>
    <t>Probabilidad condicionada (I)</t>
  </si>
  <si>
    <t>Probabilidad condicionada (II)</t>
  </si>
  <si>
    <t>&lt;--- La suma de la TERCERA columna SIEMPRE debe ser 1</t>
  </si>
  <si>
    <t>PROBABILIDAD TOTAL (I)</t>
  </si>
  <si>
    <t>TEOREMA DE BAYES (I)</t>
  </si>
  <si>
    <t>Síntoma 1 (A)</t>
  </si>
  <si>
    <t>Síntoma 2 (B)</t>
  </si>
  <si>
    <t>Síntoma 3 (C)</t>
  </si>
  <si>
    <t>Síntoma 4 (D)</t>
  </si>
  <si>
    <t>p(A/E) = p(A)*p(E/A)(p(TOTAL1)</t>
  </si>
  <si>
    <t>p(B/E) = p(B)*p(E/B)(p(TOTAL1)</t>
  </si>
  <si>
    <t>p(C/E) = p(C)*p(E/C)(p(TOTAL1)</t>
  </si>
  <si>
    <t>PROBABILIDAD TOTAL (II)</t>
  </si>
  <si>
    <t>ESTIMACIÓN DE LA PROBABILIDAD TOTAL Y EL TEOREMA DE BAYES</t>
  </si>
  <si>
    <t>TEOREMA DE BAYES (II)</t>
  </si>
  <si>
    <t>p(A/nE) = p(A)*p(nE/A)(p(TOTAL2)</t>
  </si>
  <si>
    <t>p(B/nE) = p(B)*p(nE/B)(p(TOTAL2)</t>
  </si>
  <si>
    <t>p(C/nE) = p(C)*p(nE/C)(p(TOTAL2)</t>
  </si>
  <si>
    <t xml:space="preserve">ENFERMEDAD SI </t>
  </si>
  <si>
    <t>ENFERMEDAD NO</t>
  </si>
  <si>
    <t>Probabilidad de estar enfermo entre los que tienen el Síntoma1 p(E/A)</t>
  </si>
  <si>
    <t>Probabilidad de estar enfermo entre los que tienen el Síntoma2 p(E/B)</t>
  </si>
  <si>
    <t>Probabilidad de estar enfermo entre los que tienen el Síntoma3 p(E/C)</t>
  </si>
  <si>
    <t>Probabilidad de estar enfermo entre los que tienen el Síntoma4 p(E/D)</t>
  </si>
  <si>
    <t>Probabilidad de NO estar enfermo entre los que tienen el Síntoma1 p(nE/A)</t>
  </si>
  <si>
    <t>Probabilidad de NO estar enfermo entre los que tienen el Síntoma2 p(nE/B)</t>
  </si>
  <si>
    <t>Probabilidad de NO estar enfermo entre los que tienen el Síntoma3 p(nE/C)</t>
  </si>
  <si>
    <t>Probabilidad de NO estar enfermo entre los que tienen el Síntoma4 p(nE/D)</t>
  </si>
  <si>
    <t>Probabilidad de tener el Síntoma1 Y estar enfermo p(A)*p(E/A)</t>
  </si>
  <si>
    <t>Probabilidad de tener el Síntoma2 Y estar enfermo p(B)*p(E/B)</t>
  </si>
  <si>
    <t>Probabilidad de tener el Síntoma3 Y estar enfermo p(C)*p(E/C)</t>
  </si>
  <si>
    <t>Probabilidad de tener el Síntoma4 Y estar enfermo p(D)*p(E/D)</t>
  </si>
  <si>
    <t>PROBABILIDAD TOTAL. Probabilidad de tener algún síntoma Y estar enfermo p(TOTAL1)</t>
  </si>
  <si>
    <t>Probabilidad de tener el Síntoma1 Y NO estar enfermo p(A)*p(nE/A)</t>
  </si>
  <si>
    <t>Probabilidad de tener el Síntoma2 Y NO estar enfermo p(B)*p(nE/B)</t>
  </si>
  <si>
    <t>Probabilidad de tener el Síntoma3 Y NO estar enfermo p(C)*p(nE/C)</t>
  </si>
  <si>
    <t>Probabilidad de tener el Síntoma4 Y NO estar enfermo p(D)*p(nE/D)</t>
  </si>
  <si>
    <t>PROBABILIDAD TOTAL. Probabilidad de tener algún síntoma Y NO estar enfermo p(TOTAL2)</t>
  </si>
  <si>
    <t>Si tiene el Síntoma1, ¿cuál es la probabilidad de que esté enfermo? P(A/E)</t>
  </si>
  <si>
    <t>Si tiene el Síntoma2, ¿cuál es la probabilidad de que esté enfermo? P(B/E)</t>
  </si>
  <si>
    <t>Si tiene el Síntoma3, ¿cuál es la probabilidad de que esté enfermo? P(C/E)</t>
  </si>
  <si>
    <t>Si tiene el Síntoma4, ¿cuál es la probabilidad de que esté enfermo? P(D/E)</t>
  </si>
  <si>
    <t>Si tiene el Síntoma1, ¿cuál es la probabilidad de que NO esté enfermo? P(A/nE)</t>
  </si>
  <si>
    <t>Si tiene el Síntoma2, ¿cuál es la probabilidad de que NO esté enfermo? P(B/nE)</t>
  </si>
  <si>
    <t>Si tiene el Síntoma3, ¿cuál es la probabilidad de que NO esté enfermo? P(C/nE)</t>
  </si>
  <si>
    <t>Si tiene el Síntoma4, ¿cuál es la probabilidad de que NO esté enfermo? P(D/nE)</t>
  </si>
  <si>
    <t xml:space="preserve">http://www.proyectosame.com/brotes/inicio.htm </t>
  </si>
  <si>
    <t>Manual de manejo de brotes y de alertas y crisis en salud pública. Anexo VII</t>
  </si>
  <si>
    <t xml:space="preserve"> </t>
  </si>
  <si>
    <r>
      <t>En esta libro se ha modificado la hoja "</t>
    </r>
    <r>
      <rPr>
        <b/>
        <sz val="12"/>
        <rFont val="Calibri"/>
        <family val="2"/>
      </rPr>
      <t>Probabilidad total</t>
    </r>
    <r>
      <rPr>
        <sz val="12"/>
        <rFont val="Calibri"/>
        <family val="2"/>
      </rPr>
      <t xml:space="preserve">". Así, cuando se introducen los valores de </t>
    </r>
    <r>
      <rPr>
        <b/>
        <i/>
        <sz val="12"/>
        <rFont val="Calibri"/>
        <family val="2"/>
      </rPr>
      <t xml:space="preserve">Síntomas y Enfermedad SI y Enfermedad No, </t>
    </r>
    <r>
      <rPr>
        <sz val="12"/>
        <rFont val="Calibri"/>
        <family val="2"/>
      </rPr>
      <t>se calculan automáticamente los valores de la columna "</t>
    </r>
    <r>
      <rPr>
        <b/>
        <sz val="12"/>
        <rFont val="Calibri"/>
        <family val="2"/>
      </rPr>
      <t>Proporción de personas con…</t>
    </r>
    <r>
      <rPr>
        <sz val="12"/>
        <rFont val="Calibri"/>
        <family val="2"/>
      </rPr>
      <t>" Se modificó el 6 de marzo de 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</si>
</sst>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00"/>
    <numFmt numFmtId="165" formatCode="0.0000"/>
    <numFmt numFmtId="166" formatCode="#,##0.00000"/>
    <numFmt numFmtId="167" formatCode="#,##0.0000"/>
    <numFmt numFmtId="168" formatCode="0.000000"/>
    <numFmt numFmtId="169" formatCode="0.000000000"/>
  </numFmts>
  <fonts count="53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i/>
      <sz val="12"/>
      <name val="Arial"/>
      <family val="2"/>
    </font>
    <font>
      <b/>
      <i/>
      <sz val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i/>
      <sz val="12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b/>
      <i/>
      <u/>
      <sz val="10"/>
      <name val="Times New Roman"/>
      <family val="1"/>
    </font>
    <font>
      <i/>
      <sz val="12"/>
      <name val="Times New Roman"/>
      <family val="1"/>
    </font>
    <font>
      <b/>
      <i/>
      <sz val="14"/>
      <color indexed="20"/>
      <name val="Arial"/>
      <family val="2"/>
    </font>
    <font>
      <b/>
      <sz val="16"/>
      <color indexed="12"/>
      <name val="Arial"/>
      <family val="2"/>
    </font>
    <font>
      <sz val="14"/>
      <name val="Arial"/>
      <family val="2"/>
    </font>
    <font>
      <i/>
      <sz val="16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2"/>
      <color rgb="FF0000CC"/>
      <name val="Arial"/>
      <family val="2"/>
    </font>
    <font>
      <b/>
      <sz val="12"/>
      <color rgb="FF006600"/>
      <name val="Arial"/>
      <family val="2"/>
    </font>
    <font>
      <sz val="10"/>
      <color rgb="FF454545"/>
      <name val="Arial"/>
      <family val="2"/>
    </font>
    <font>
      <b/>
      <sz val="10"/>
      <color rgb="FF454545"/>
      <name val="Arial"/>
      <family val="2"/>
    </font>
    <font>
      <vertAlign val="subscript"/>
      <sz val="10"/>
      <name val="Arial"/>
      <family val="2"/>
    </font>
    <font>
      <b/>
      <sz val="14"/>
      <color theme="0"/>
      <name val="Arial"/>
      <family val="2"/>
    </font>
    <font>
      <sz val="18"/>
      <name val="Arial"/>
      <family val="2"/>
    </font>
    <font>
      <sz val="26"/>
      <name val="Calibri"/>
      <family val="2"/>
    </font>
    <font>
      <b/>
      <u/>
      <sz val="12"/>
      <color theme="10"/>
      <name val="Arial"/>
      <family val="2"/>
    </font>
    <font>
      <b/>
      <sz val="11"/>
      <name val="Arial"/>
      <family val="2"/>
    </font>
    <font>
      <sz val="24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b/>
      <u/>
      <sz val="10"/>
      <color theme="10"/>
      <name val="Arial"/>
      <family val="2"/>
    </font>
    <font>
      <b/>
      <sz val="12"/>
      <name val="Calibri"/>
      <family val="2"/>
    </font>
    <font>
      <b/>
      <sz val="24"/>
      <name val="Calibri"/>
      <family val="2"/>
    </font>
    <font>
      <b/>
      <sz val="24"/>
      <name val="Arial"/>
      <family val="2"/>
    </font>
    <font>
      <b/>
      <u/>
      <sz val="24"/>
      <color theme="10"/>
      <name val="Arial"/>
      <family val="2"/>
    </font>
    <font>
      <sz val="11"/>
      <color rgb="FF000000"/>
      <name val="Calibri"/>
      <family val="2"/>
    </font>
    <font>
      <b/>
      <i/>
      <sz val="12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6"/>
      </patternFill>
    </fill>
    <fill>
      <patternFill patternType="solid">
        <fgColor indexed="42"/>
        <bgColor indexed="3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6795556505021"/>
        <bgColor indexed="64"/>
      </patternFill>
    </fill>
  </fills>
  <borders count="148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dashed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dotted">
        <color auto="1"/>
      </right>
      <top style="medium">
        <color auto="1"/>
      </top>
      <bottom/>
      <diagonal/>
    </border>
    <border>
      <left style="dotted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medium">
        <color auto="1"/>
      </right>
      <top style="dotted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tted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tted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medium">
        <color auto="1"/>
      </right>
      <top style="dotted">
        <color auto="1"/>
      </top>
      <bottom/>
      <diagonal/>
    </border>
    <border>
      <left style="medium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medium">
        <color auto="1"/>
      </right>
      <top/>
      <bottom style="dotted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thick">
        <color indexed="64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auto="1"/>
      </bottom>
      <diagonal/>
    </border>
    <border>
      <left/>
      <right/>
      <top style="medium">
        <color indexed="64"/>
      </top>
      <bottom style="dashed">
        <color auto="1"/>
      </bottom>
      <diagonal/>
    </border>
    <border>
      <left/>
      <right style="dashed">
        <color auto="1"/>
      </right>
      <top style="medium">
        <color indexed="64"/>
      </top>
      <bottom style="dashed">
        <color auto="1"/>
      </bottom>
      <diagonal/>
    </border>
  </borders>
  <cellStyleXfs count="2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525">
    <xf numFmtId="0" fontId="0" fillId="0" borderId="0" xfId="0"/>
    <xf numFmtId="0" fontId="1" fillId="0" borderId="0" xfId="0" applyFont="1"/>
    <xf numFmtId="0" fontId="0" fillId="0" borderId="0" xfId="0" applyProtection="1"/>
    <xf numFmtId="0" fontId="1" fillId="0" borderId="0" xfId="0" applyFont="1" applyAlignment="1" applyProtection="1">
      <alignment horizontal="right"/>
    </xf>
    <xf numFmtId="0" fontId="0" fillId="0" borderId="0" xfId="0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right" wrapText="1"/>
    </xf>
    <xf numFmtId="0" fontId="2" fillId="3" borderId="1" xfId="0" applyFont="1" applyFill="1" applyBorder="1" applyAlignment="1" applyProtection="1">
      <alignment horizontal="right" wrapText="1"/>
    </xf>
    <xf numFmtId="0" fontId="3" fillId="4" borderId="2" xfId="0" applyFont="1" applyFill="1" applyBorder="1" applyAlignment="1" applyProtection="1">
      <alignment horizontal="center" wrapText="1"/>
    </xf>
    <xf numFmtId="0" fontId="3" fillId="4" borderId="3" xfId="0" applyFont="1" applyFill="1" applyBorder="1" applyAlignment="1" applyProtection="1">
      <alignment horizontal="center" wrapText="1"/>
    </xf>
    <xf numFmtId="0" fontId="3" fillId="4" borderId="4" xfId="0" applyFont="1" applyFill="1" applyBorder="1" applyAlignment="1" applyProtection="1">
      <alignment horizontal="center" wrapText="1"/>
    </xf>
    <xf numFmtId="0" fontId="0" fillId="5" borderId="0" xfId="0" applyFill="1" applyBorder="1" applyProtection="1"/>
    <xf numFmtId="0" fontId="0" fillId="5" borderId="5" xfId="0" applyFill="1" applyBorder="1" applyProtection="1"/>
    <xf numFmtId="164" fontId="2" fillId="3" borderId="3" xfId="0" applyNumberFormat="1" applyFont="1" applyFill="1" applyBorder="1" applyAlignment="1" applyProtection="1">
      <alignment horizontal="center"/>
    </xf>
    <xf numFmtId="164" fontId="2" fillId="2" borderId="3" xfId="0" applyNumberFormat="1" applyFont="1" applyFill="1" applyBorder="1" applyAlignment="1" applyProtection="1">
      <alignment horizontal="center"/>
    </xf>
    <xf numFmtId="0" fontId="3" fillId="6" borderId="6" xfId="0" applyFont="1" applyFill="1" applyBorder="1" applyProtection="1"/>
    <xf numFmtId="0" fontId="3" fillId="6" borderId="3" xfId="0" applyFont="1" applyFill="1" applyBorder="1" applyProtection="1"/>
    <xf numFmtId="0" fontId="0" fillId="5" borderId="7" xfId="0" applyFill="1" applyBorder="1" applyProtection="1"/>
    <xf numFmtId="0" fontId="0" fillId="5" borderId="8" xfId="0" applyFill="1" applyBorder="1" applyProtection="1"/>
    <xf numFmtId="0" fontId="2" fillId="3" borderId="6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4" fillId="7" borderId="0" xfId="0" applyFont="1" applyFill="1" applyProtection="1"/>
    <xf numFmtId="0" fontId="0" fillId="7" borderId="0" xfId="0" applyFill="1" applyProtection="1"/>
    <xf numFmtId="0" fontId="3" fillId="7" borderId="0" xfId="0" applyFont="1" applyFill="1" applyProtection="1"/>
    <xf numFmtId="0" fontId="2" fillId="7" borderId="0" xfId="0" applyFont="1" applyFill="1" applyBorder="1" applyAlignment="1" applyProtection="1">
      <alignment horizontal="right" wrapText="1"/>
    </xf>
    <xf numFmtId="0" fontId="2" fillId="7" borderId="0" xfId="0" applyFont="1" applyFill="1" applyBorder="1" applyAlignment="1" applyProtection="1">
      <alignment horizontal="right"/>
    </xf>
    <xf numFmtId="3" fontId="2" fillId="0" borderId="9" xfId="0" applyNumberFormat="1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2" fillId="8" borderId="6" xfId="0" applyFont="1" applyFill="1" applyBorder="1" applyAlignment="1" applyProtection="1">
      <alignment horizontal="center"/>
    </xf>
    <xf numFmtId="166" fontId="2" fillId="8" borderId="3" xfId="0" applyNumberFormat="1" applyFont="1" applyFill="1" applyBorder="1" applyAlignment="1" applyProtection="1">
      <alignment horizontal="center"/>
    </xf>
    <xf numFmtId="0" fontId="2" fillId="8" borderId="6" xfId="0" applyFont="1" applyFill="1" applyBorder="1" applyAlignment="1">
      <alignment horizontal="center"/>
    </xf>
    <xf numFmtId="0" fontId="2" fillId="9" borderId="6" xfId="0" applyFont="1" applyFill="1" applyBorder="1" applyAlignment="1" applyProtection="1">
      <alignment horizontal="center"/>
    </xf>
    <xf numFmtId="166" fontId="2" fillId="9" borderId="3" xfId="0" applyNumberFormat="1" applyFont="1" applyFill="1" applyBorder="1" applyAlignment="1" applyProtection="1">
      <alignment horizontal="center"/>
    </xf>
    <xf numFmtId="0" fontId="2" fillId="9" borderId="6" xfId="0" applyFont="1" applyFill="1" applyBorder="1" applyAlignment="1">
      <alignment horizontal="center"/>
    </xf>
    <xf numFmtId="164" fontId="5" fillId="2" borderId="3" xfId="0" applyNumberFormat="1" applyFont="1" applyFill="1" applyBorder="1" applyAlignment="1" applyProtection="1">
      <alignment horizontal="center"/>
    </xf>
    <xf numFmtId="0" fontId="5" fillId="5" borderId="2" xfId="0" applyFont="1" applyFill="1" applyBorder="1" applyAlignment="1" applyProtection="1">
      <alignment horizontal="center"/>
      <protection locked="0"/>
    </xf>
    <xf numFmtId="0" fontId="2" fillId="7" borderId="0" xfId="0" applyFont="1" applyFill="1" applyAlignment="1" applyProtection="1">
      <alignment horizontal="center"/>
    </xf>
    <xf numFmtId="0" fontId="7" fillId="0" borderId="0" xfId="0" applyFont="1" applyProtection="1"/>
    <xf numFmtId="0" fontId="2" fillId="2" borderId="10" xfId="0" applyFont="1" applyFill="1" applyBorder="1" applyAlignment="1" applyProtection="1">
      <alignment horizontal="right"/>
    </xf>
    <xf numFmtId="165" fontId="2" fillId="2" borderId="11" xfId="0" applyNumberFormat="1" applyFont="1" applyFill="1" applyBorder="1" applyAlignment="1" applyProtection="1">
      <alignment horizontal="center"/>
    </xf>
    <xf numFmtId="0" fontId="4" fillId="7" borderId="0" xfId="0" applyFont="1" applyFill="1" applyBorder="1" applyProtection="1"/>
    <xf numFmtId="0" fontId="0" fillId="7" borderId="0" xfId="0" applyFill="1" applyBorder="1" applyProtection="1"/>
    <xf numFmtId="0" fontId="0" fillId="7" borderId="5" xfId="0" applyFill="1" applyBorder="1" applyProtection="1"/>
    <xf numFmtId="0" fontId="3" fillId="7" borderId="0" xfId="0" applyFont="1" applyFill="1" applyBorder="1" applyProtection="1"/>
    <xf numFmtId="0" fontId="2" fillId="7" borderId="12" xfId="0" applyFont="1" applyFill="1" applyBorder="1" applyAlignment="1" applyProtection="1">
      <alignment horizontal="right" wrapText="1"/>
    </xf>
    <xf numFmtId="1" fontId="8" fillId="10" borderId="4" xfId="0" applyNumberFormat="1" applyFont="1" applyFill="1" applyBorder="1" applyAlignment="1" applyProtection="1">
      <alignment horizontal="left"/>
    </xf>
    <xf numFmtId="0" fontId="4" fillId="7" borderId="0" xfId="0" applyFont="1" applyFill="1" applyBorder="1" applyProtection="1">
      <protection locked="0"/>
    </xf>
    <xf numFmtId="0" fontId="2" fillId="7" borderId="12" xfId="0" applyFont="1" applyFill="1" applyBorder="1" applyAlignment="1" applyProtection="1">
      <alignment horizontal="center"/>
      <protection locked="0"/>
    </xf>
    <xf numFmtId="164" fontId="8" fillId="2" borderId="3" xfId="0" applyNumberFormat="1" applyFont="1" applyFill="1" applyBorder="1" applyAlignment="1" applyProtection="1">
      <alignment horizontal="center"/>
    </xf>
    <xf numFmtId="3" fontId="5" fillId="5" borderId="2" xfId="0" applyNumberFormat="1" applyFont="1" applyFill="1" applyBorder="1" applyAlignment="1" applyProtection="1">
      <alignment horizontal="center"/>
      <protection locked="0"/>
    </xf>
    <xf numFmtId="0" fontId="12" fillId="4" borderId="3" xfId="0" applyFont="1" applyFill="1" applyBorder="1" applyAlignment="1" applyProtection="1">
      <alignment horizontal="center" wrapText="1"/>
    </xf>
    <xf numFmtId="0" fontId="2" fillId="7" borderId="13" xfId="0" applyFont="1" applyFill="1" applyBorder="1" applyAlignment="1" applyProtection="1">
      <alignment horizontal="right"/>
    </xf>
    <xf numFmtId="0" fontId="3" fillId="6" borderId="4" xfId="0" applyFont="1" applyFill="1" applyBorder="1" applyProtection="1"/>
    <xf numFmtId="0" fontId="3" fillId="7" borderId="5" xfId="0" applyFont="1" applyFill="1" applyBorder="1" applyProtection="1"/>
    <xf numFmtId="4" fontId="2" fillId="7" borderId="5" xfId="0" applyNumberFormat="1" applyFont="1" applyFill="1" applyBorder="1" applyAlignment="1" applyProtection="1">
      <alignment horizontal="center"/>
    </xf>
    <xf numFmtId="0" fontId="2" fillId="7" borderId="5" xfId="0" applyFont="1" applyFill="1" applyBorder="1" applyProtection="1"/>
    <xf numFmtId="2" fontId="5" fillId="2" borderId="4" xfId="0" applyNumberFormat="1" applyFont="1" applyFill="1" applyBorder="1" applyAlignment="1" applyProtection="1">
      <alignment horizontal="center"/>
    </xf>
    <xf numFmtId="0" fontId="8" fillId="5" borderId="6" xfId="0" applyFont="1" applyFill="1" applyBorder="1" applyAlignment="1" applyProtection="1">
      <alignment horizontal="center"/>
      <protection locked="0"/>
    </xf>
    <xf numFmtId="4" fontId="13" fillId="10" borderId="14" xfId="0" applyNumberFormat="1" applyFont="1" applyFill="1" applyBorder="1" applyAlignment="1">
      <alignment horizontal="center"/>
    </xf>
    <xf numFmtId="164" fontId="13" fillId="10" borderId="15" xfId="0" applyNumberFormat="1" applyFont="1" applyFill="1" applyBorder="1" applyAlignment="1" applyProtection="1">
      <alignment horizontal="center"/>
    </xf>
    <xf numFmtId="2" fontId="13" fillId="10" borderId="16" xfId="0" applyNumberFormat="1" applyFont="1" applyFill="1" applyBorder="1" applyAlignment="1" applyProtection="1">
      <alignment horizontal="center"/>
    </xf>
    <xf numFmtId="4" fontId="13" fillId="10" borderId="17" xfId="0" applyNumberFormat="1" applyFont="1" applyFill="1" applyBorder="1" applyAlignment="1">
      <alignment horizontal="center"/>
    </xf>
    <xf numFmtId="164" fontId="13" fillId="10" borderId="18" xfId="0" applyNumberFormat="1" applyFont="1" applyFill="1" applyBorder="1" applyAlignment="1" applyProtection="1">
      <alignment horizontal="center"/>
    </xf>
    <xf numFmtId="2" fontId="13" fillId="10" borderId="19" xfId="0" applyNumberFormat="1" applyFont="1" applyFill="1" applyBorder="1" applyAlignment="1" applyProtection="1">
      <alignment horizontal="center"/>
    </xf>
    <xf numFmtId="3" fontId="5" fillId="2" borderId="6" xfId="0" applyNumberFormat="1" applyFont="1" applyFill="1" applyBorder="1" applyAlignment="1" applyProtection="1">
      <alignment horizontal="center"/>
      <protection locked="0"/>
    </xf>
    <xf numFmtId="0" fontId="7" fillId="7" borderId="0" xfId="0" applyFont="1" applyFill="1" applyProtection="1"/>
    <xf numFmtId="4" fontId="3" fillId="5" borderId="2" xfId="0" applyNumberFormat="1" applyFont="1" applyFill="1" applyBorder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7" borderId="2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23" xfId="0" applyFill="1" applyBorder="1"/>
    <xf numFmtId="0" fontId="14" fillId="7" borderId="22" xfId="0" applyFont="1" applyFill="1" applyBorder="1" applyAlignment="1">
      <alignment horizontal="center"/>
    </xf>
    <xf numFmtId="0" fontId="3" fillId="4" borderId="24" xfId="0" applyFont="1" applyFill="1" applyBorder="1"/>
    <xf numFmtId="0" fontId="0" fillId="4" borderId="25" xfId="0" applyFill="1" applyBorder="1"/>
    <xf numFmtId="0" fontId="7" fillId="11" borderId="26" xfId="0" applyFont="1" applyFill="1" applyBorder="1" applyAlignment="1">
      <alignment wrapText="1"/>
    </xf>
    <xf numFmtId="0" fontId="7" fillId="10" borderId="27" xfId="0" applyFont="1" applyFill="1" applyBorder="1" applyAlignment="1">
      <alignment horizontal="center" wrapText="1"/>
    </xf>
    <xf numFmtId="0" fontId="0" fillId="7" borderId="28" xfId="0" applyFill="1" applyBorder="1"/>
    <xf numFmtId="3" fontId="5" fillId="4" borderId="29" xfId="0" applyNumberFormat="1" applyFont="1" applyFill="1" applyBorder="1" applyAlignment="1">
      <alignment horizontal="center"/>
    </xf>
    <xf numFmtId="0" fontId="5" fillId="4" borderId="29" xfId="0" applyFont="1" applyFill="1" applyBorder="1" applyAlignment="1">
      <alignment horizontal="center"/>
    </xf>
    <xf numFmtId="164" fontId="5" fillId="12" borderId="30" xfId="0" applyNumberFormat="1" applyFont="1" applyFill="1" applyBorder="1" applyAlignment="1">
      <alignment horizontal="center"/>
    </xf>
    <xf numFmtId="0" fontId="5" fillId="2" borderId="31" xfId="0" applyFont="1" applyFill="1" applyBorder="1" applyAlignment="1">
      <alignment wrapText="1"/>
    </xf>
    <xf numFmtId="0" fontId="15" fillId="0" borderId="0" xfId="0" applyFont="1"/>
    <xf numFmtId="0" fontId="15" fillId="0" borderId="0" xfId="0" applyFont="1" applyAlignment="1">
      <alignment horizontal="left" indent="3"/>
    </xf>
    <xf numFmtId="0" fontId="16" fillId="0" borderId="0" xfId="0" applyFont="1"/>
    <xf numFmtId="0" fontId="15" fillId="0" borderId="0" xfId="0" applyFont="1" applyAlignment="1">
      <alignment wrapText="1"/>
    </xf>
    <xf numFmtId="0" fontId="15" fillId="0" borderId="0" xfId="0" applyFont="1" applyAlignment="1">
      <alignment horizontal="left" wrapText="1" indent="3"/>
    </xf>
    <xf numFmtId="0" fontId="16" fillId="0" borderId="0" xfId="0" applyFont="1" applyAlignment="1">
      <alignment wrapText="1"/>
    </xf>
    <xf numFmtId="0" fontId="17" fillId="0" borderId="0" xfId="0" applyFont="1" applyAlignment="1">
      <alignment horizontal="justify" wrapText="1"/>
    </xf>
    <xf numFmtId="0" fontId="3" fillId="0" borderId="0" xfId="0" applyFont="1"/>
    <xf numFmtId="0" fontId="0" fillId="7" borderId="32" xfId="0" applyFill="1" applyBorder="1" applyProtection="1"/>
    <xf numFmtId="0" fontId="2" fillId="7" borderId="32" xfId="0" applyFont="1" applyFill="1" applyBorder="1" applyAlignment="1" applyProtection="1">
      <alignment horizontal="center"/>
    </xf>
    <xf numFmtId="0" fontId="2" fillId="7" borderId="33" xfId="0" applyFont="1" applyFill="1" applyBorder="1" applyProtection="1"/>
    <xf numFmtId="164" fontId="2" fillId="2" borderId="4" xfId="0" applyNumberFormat="1" applyFont="1" applyFill="1" applyBorder="1" applyAlignment="1" applyProtection="1">
      <alignment horizontal="center"/>
    </xf>
    <xf numFmtId="164" fontId="2" fillId="3" borderId="4" xfId="0" applyNumberFormat="1" applyFont="1" applyFill="1" applyBorder="1" applyAlignment="1" applyProtection="1">
      <alignment horizontal="center"/>
    </xf>
    <xf numFmtId="166" fontId="2" fillId="9" borderId="4" xfId="0" applyNumberFormat="1" applyFont="1" applyFill="1" applyBorder="1" applyAlignment="1" applyProtection="1">
      <alignment horizontal="center"/>
    </xf>
    <xf numFmtId="166" fontId="2" fillId="8" borderId="4" xfId="0" applyNumberFormat="1" applyFont="1" applyFill="1" applyBorder="1" applyAlignment="1" applyProtection="1">
      <alignment horizontal="center"/>
    </xf>
    <xf numFmtId="0" fontId="2" fillId="7" borderId="5" xfId="0" applyFont="1" applyFill="1" applyBorder="1" applyAlignment="1" applyProtection="1">
      <alignment horizontal="center"/>
    </xf>
    <xf numFmtId="0" fontId="2" fillId="2" borderId="34" xfId="0" applyFont="1" applyFill="1" applyBorder="1" applyAlignment="1" applyProtection="1">
      <alignment horizontal="right" wrapText="1"/>
    </xf>
    <xf numFmtId="0" fontId="2" fillId="3" borderId="35" xfId="0" applyFont="1" applyFill="1" applyBorder="1" applyAlignment="1" applyProtection="1">
      <alignment horizontal="right" wrapText="1"/>
    </xf>
    <xf numFmtId="3" fontId="3" fillId="0" borderId="9" xfId="0" applyNumberFormat="1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164" fontId="5" fillId="2" borderId="4" xfId="0" applyNumberFormat="1" applyFont="1" applyFill="1" applyBorder="1" applyAlignment="1" applyProtection="1">
      <alignment horizontal="center"/>
    </xf>
    <xf numFmtId="0" fontId="2" fillId="7" borderId="38" xfId="0" applyFont="1" applyFill="1" applyBorder="1" applyProtection="1"/>
    <xf numFmtId="0" fontId="0" fillId="7" borderId="39" xfId="0" applyFill="1" applyBorder="1"/>
    <xf numFmtId="3" fontId="5" fillId="0" borderId="9" xfId="0" applyNumberFormat="1" applyFont="1" applyBorder="1" applyAlignment="1" applyProtection="1">
      <alignment horizontal="center"/>
      <protection locked="0"/>
    </xf>
    <xf numFmtId="0" fontId="5" fillId="0" borderId="9" xfId="0" applyFont="1" applyBorder="1" applyAlignment="1" applyProtection="1">
      <alignment horizontal="center"/>
      <protection locked="0"/>
    </xf>
    <xf numFmtId="0" fontId="3" fillId="2" borderId="34" xfId="0" applyFont="1" applyFill="1" applyBorder="1" applyAlignment="1" applyProtection="1">
      <alignment horizontal="center"/>
    </xf>
    <xf numFmtId="0" fontId="3" fillId="3" borderId="35" xfId="0" applyFont="1" applyFill="1" applyBorder="1" applyAlignment="1" applyProtection="1">
      <alignment horizontal="center"/>
    </xf>
    <xf numFmtId="0" fontId="5" fillId="2" borderId="34" xfId="0" applyFont="1" applyFill="1" applyBorder="1" applyAlignment="1" applyProtection="1">
      <alignment horizontal="center"/>
    </xf>
    <xf numFmtId="0" fontId="5" fillId="3" borderId="35" xfId="0" applyFont="1" applyFill="1" applyBorder="1" applyAlignment="1" applyProtection="1">
      <alignment horizontal="center"/>
    </xf>
    <xf numFmtId="0" fontId="0" fillId="0" borderId="0" xfId="0" applyAlignment="1">
      <alignment horizontal="right"/>
    </xf>
    <xf numFmtId="0" fontId="3" fillId="7" borderId="40" xfId="0" applyFont="1" applyFill="1" applyBorder="1"/>
    <xf numFmtId="0" fontId="27" fillId="7" borderId="41" xfId="0" applyFont="1" applyFill="1" applyBorder="1"/>
    <xf numFmtId="0" fontId="5" fillId="7" borderId="42" xfId="0" applyFont="1" applyFill="1" applyBorder="1"/>
    <xf numFmtId="0" fontId="3" fillId="10" borderId="43" xfId="0" applyFont="1" applyFill="1" applyBorder="1"/>
    <xf numFmtId="0" fontId="27" fillId="10" borderId="44" xfId="0" applyFont="1" applyFill="1" applyBorder="1"/>
    <xf numFmtId="0" fontId="0" fillId="10" borderId="44" xfId="0" applyFill="1" applyBorder="1"/>
    <xf numFmtId="3" fontId="5" fillId="10" borderId="45" xfId="0" applyNumberFormat="1" applyFont="1" applyFill="1" applyBorder="1"/>
    <xf numFmtId="0" fontId="3" fillId="5" borderId="43" xfId="0" applyFont="1" applyFill="1" applyBorder="1"/>
    <xf numFmtId="0" fontId="0" fillId="5" borderId="44" xfId="0" applyFill="1" applyBorder="1"/>
    <xf numFmtId="0" fontId="0" fillId="5" borderId="45" xfId="0" applyFill="1" applyBorder="1"/>
    <xf numFmtId="0" fontId="3" fillId="2" borderId="43" xfId="0" applyFont="1" applyFill="1" applyBorder="1"/>
    <xf numFmtId="0" fontId="0" fillId="2" borderId="44" xfId="0" applyFill="1" applyBorder="1"/>
    <xf numFmtId="164" fontId="5" fillId="2" borderId="45" xfId="0" applyNumberFormat="1" applyFont="1" applyFill="1" applyBorder="1"/>
    <xf numFmtId="0" fontId="3" fillId="4" borderId="43" xfId="0" applyFont="1" applyFill="1" applyBorder="1"/>
    <xf numFmtId="0" fontId="0" fillId="4" borderId="44" xfId="0" applyFill="1" applyBorder="1"/>
    <xf numFmtId="164" fontId="5" fillId="4" borderId="45" xfId="0" applyNumberFormat="1" applyFont="1" applyFill="1" applyBorder="1"/>
    <xf numFmtId="0" fontId="3" fillId="13" borderId="46" xfId="0" applyFont="1" applyFill="1" applyBorder="1"/>
    <xf numFmtId="0" fontId="0" fillId="13" borderId="47" xfId="0" applyFill="1" applyBorder="1"/>
    <xf numFmtId="164" fontId="5" fillId="13" borderId="48" xfId="0" applyNumberFormat="1" applyFont="1" applyFill="1" applyBorder="1"/>
    <xf numFmtId="0" fontId="0" fillId="7" borderId="5" xfId="0" applyFill="1" applyBorder="1"/>
    <xf numFmtId="0" fontId="2" fillId="7" borderId="5" xfId="0" applyFont="1" applyFill="1" applyBorder="1" applyAlignment="1" applyProtection="1">
      <alignment wrapText="1"/>
    </xf>
    <xf numFmtId="164" fontId="8" fillId="2" borderId="4" xfId="0" applyNumberFormat="1" applyFont="1" applyFill="1" applyBorder="1" applyAlignment="1" applyProtection="1">
      <alignment horizontal="center"/>
    </xf>
    <xf numFmtId="0" fontId="8" fillId="0" borderId="0" xfId="0" applyFont="1"/>
    <xf numFmtId="0" fontId="6" fillId="0" borderId="0" xfId="0" applyFont="1"/>
    <xf numFmtId="165" fontId="8" fillId="0" borderId="0" xfId="0" applyNumberFormat="1" applyFont="1" applyAlignment="1">
      <alignment horizontal="center"/>
    </xf>
    <xf numFmtId="165" fontId="0" fillId="0" borderId="0" xfId="0" applyNumberFormat="1"/>
    <xf numFmtId="3" fontId="8" fillId="0" borderId="0" xfId="0" applyNumberFormat="1" applyFont="1" applyAlignment="1">
      <alignment horizontal="center"/>
    </xf>
    <xf numFmtId="165" fontId="28" fillId="0" borderId="0" xfId="0" applyNumberFormat="1" applyFont="1" applyAlignment="1">
      <alignment horizontal="center"/>
    </xf>
    <xf numFmtId="0" fontId="28" fillId="0" borderId="0" xfId="0" applyFont="1"/>
    <xf numFmtId="0" fontId="22" fillId="0" borderId="0" xfId="0" applyFont="1"/>
    <xf numFmtId="0" fontId="0" fillId="0" borderId="0" xfId="0" applyAlignment="1">
      <alignment horizontal="left" indent="1"/>
    </xf>
    <xf numFmtId="0" fontId="6" fillId="0" borderId="0" xfId="0" applyFont="1" applyAlignment="1"/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left" indent="3"/>
    </xf>
    <xf numFmtId="3" fontId="0" fillId="0" borderId="0" xfId="0" applyNumberFormat="1"/>
    <xf numFmtId="167" fontId="0" fillId="0" borderId="0" xfId="0" applyNumberFormat="1"/>
    <xf numFmtId="164" fontId="0" fillId="0" borderId="0" xfId="0" applyNumberFormat="1"/>
    <xf numFmtId="168" fontId="3" fillId="0" borderId="0" xfId="0" applyNumberFormat="1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0" fillId="0" borderId="0" xfId="1" applyFont="1" applyAlignment="1" applyProtection="1"/>
    <xf numFmtId="0" fontId="3" fillId="0" borderId="0" xfId="0" applyFont="1" applyFill="1" applyBorder="1" applyAlignment="1" applyProtection="1">
      <alignment horizontal="right" wrapText="1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>
      <alignment horizontal="left" wrapText="1"/>
    </xf>
    <xf numFmtId="0" fontId="3" fillId="0" borderId="0" xfId="0" applyFont="1" applyFill="1" applyBorder="1" applyProtection="1"/>
    <xf numFmtId="0" fontId="0" fillId="0" borderId="0" xfId="0" applyFill="1" applyBorder="1" applyProtection="1"/>
    <xf numFmtId="0" fontId="2" fillId="0" borderId="0" xfId="0" applyFont="1" applyFill="1" applyBorder="1" applyAlignment="1" applyProtection="1">
      <alignment horizontal="center"/>
    </xf>
    <xf numFmtId="2" fontId="28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2" borderId="49" xfId="0" applyFont="1" applyFill="1" applyBorder="1" applyAlignment="1" applyProtection="1">
      <alignment horizontal="right" wrapText="1"/>
    </xf>
    <xf numFmtId="3" fontId="3" fillId="0" borderId="50" xfId="0" applyNumberFormat="1" applyFont="1" applyBorder="1" applyAlignment="1" applyProtection="1">
      <alignment horizontal="center"/>
      <protection locked="0"/>
    </xf>
    <xf numFmtId="0" fontId="3" fillId="3" borderId="51" xfId="0" applyFont="1" applyFill="1" applyBorder="1" applyAlignment="1" applyProtection="1">
      <alignment horizontal="right" wrapText="1"/>
    </xf>
    <xf numFmtId="0" fontId="3" fillId="7" borderId="53" xfId="0" applyFont="1" applyFill="1" applyBorder="1" applyProtection="1"/>
    <xf numFmtId="0" fontId="2" fillId="7" borderId="33" xfId="0" applyFont="1" applyFill="1" applyBorder="1" applyAlignment="1" applyProtection="1">
      <alignment horizontal="center"/>
    </xf>
    <xf numFmtId="0" fontId="3" fillId="14" borderId="54" xfId="0" applyFont="1" applyFill="1" applyBorder="1" applyAlignment="1">
      <alignment horizontal="center" vertical="center" wrapText="1"/>
    </xf>
    <xf numFmtId="0" fontId="3" fillId="14" borderId="55" xfId="0" applyFont="1" applyFill="1" applyBorder="1" applyAlignment="1">
      <alignment horizontal="center" vertical="center" wrapText="1"/>
    </xf>
    <xf numFmtId="0" fontId="3" fillId="14" borderId="56" xfId="0" applyFont="1" applyFill="1" applyBorder="1" applyAlignment="1">
      <alignment horizontal="center" vertical="center" wrapText="1"/>
    </xf>
    <xf numFmtId="0" fontId="2" fillId="15" borderId="57" xfId="0" applyFont="1" applyFill="1" applyBorder="1" applyAlignment="1">
      <alignment horizontal="center" vertical="center"/>
    </xf>
    <xf numFmtId="165" fontId="8" fillId="15" borderId="58" xfId="0" applyNumberFormat="1" applyFont="1" applyFill="1" applyBorder="1" applyAlignment="1">
      <alignment horizontal="center"/>
    </xf>
    <xf numFmtId="1" fontId="3" fillId="15" borderId="58" xfId="0" applyNumberFormat="1" applyFont="1" applyFill="1" applyBorder="1" applyAlignment="1">
      <alignment horizontal="center"/>
    </xf>
    <xf numFmtId="165" fontId="3" fillId="15" borderId="59" xfId="0" applyNumberFormat="1" applyFont="1" applyFill="1" applyBorder="1" applyAlignment="1">
      <alignment horizontal="center"/>
    </xf>
    <xf numFmtId="0" fontId="2" fillId="15" borderId="60" xfId="0" applyFont="1" applyFill="1" applyBorder="1" applyAlignment="1">
      <alignment horizontal="center" vertical="center"/>
    </xf>
    <xf numFmtId="165" fontId="8" fillId="15" borderId="61" xfId="0" applyNumberFormat="1" applyFont="1" applyFill="1" applyBorder="1" applyAlignment="1">
      <alignment horizontal="center"/>
    </xf>
    <xf numFmtId="1" fontId="3" fillId="15" borderId="61" xfId="0" applyNumberFormat="1" applyFont="1" applyFill="1" applyBorder="1" applyAlignment="1">
      <alignment horizontal="center"/>
    </xf>
    <xf numFmtId="165" fontId="3" fillId="15" borderId="62" xfId="0" applyNumberFormat="1" applyFont="1" applyFill="1" applyBorder="1" applyAlignment="1">
      <alignment horizontal="center"/>
    </xf>
    <xf numFmtId="0" fontId="2" fillId="16" borderId="66" xfId="0" applyFont="1" applyFill="1" applyBorder="1" applyAlignment="1">
      <alignment horizontal="center" vertical="center"/>
    </xf>
    <xf numFmtId="165" fontId="8" fillId="16" borderId="67" xfId="0" applyNumberFormat="1" applyFont="1" applyFill="1" applyBorder="1" applyAlignment="1">
      <alignment horizontal="center"/>
    </xf>
    <xf numFmtId="1" fontId="3" fillId="16" borderId="67" xfId="0" applyNumberFormat="1" applyFont="1" applyFill="1" applyBorder="1" applyAlignment="1">
      <alignment horizontal="center"/>
    </xf>
    <xf numFmtId="165" fontId="3" fillId="16" borderId="68" xfId="0" applyNumberFormat="1" applyFont="1" applyFill="1" applyBorder="1" applyAlignment="1">
      <alignment horizontal="center"/>
    </xf>
    <xf numFmtId="0" fontId="2" fillId="16" borderId="63" xfId="0" applyFont="1" applyFill="1" applyBorder="1" applyAlignment="1">
      <alignment horizontal="center" vertical="center"/>
    </xf>
    <xf numFmtId="165" fontId="8" fillId="16" borderId="64" xfId="0" applyNumberFormat="1" applyFont="1" applyFill="1" applyBorder="1" applyAlignment="1">
      <alignment horizontal="center"/>
    </xf>
    <xf numFmtId="1" fontId="3" fillId="16" borderId="64" xfId="0" applyNumberFormat="1" applyFont="1" applyFill="1" applyBorder="1" applyAlignment="1">
      <alignment horizontal="center"/>
    </xf>
    <xf numFmtId="165" fontId="3" fillId="16" borderId="65" xfId="0" applyNumberFormat="1" applyFont="1" applyFill="1" applyBorder="1" applyAlignment="1">
      <alignment horizontal="center"/>
    </xf>
    <xf numFmtId="3" fontId="13" fillId="17" borderId="58" xfId="0" applyNumberFormat="1" applyFont="1" applyFill="1" applyBorder="1" applyAlignment="1" applyProtection="1">
      <alignment horizontal="center"/>
      <protection locked="0"/>
    </xf>
    <xf numFmtId="3" fontId="13" fillId="17" borderId="67" xfId="0" applyNumberFormat="1" applyFont="1" applyFill="1" applyBorder="1" applyAlignment="1" applyProtection="1">
      <alignment horizontal="center"/>
      <protection locked="0"/>
    </xf>
    <xf numFmtId="3" fontId="13" fillId="17" borderId="61" xfId="0" applyNumberFormat="1" applyFont="1" applyFill="1" applyBorder="1" applyAlignment="1" applyProtection="1">
      <alignment horizontal="center"/>
      <protection locked="0"/>
    </xf>
    <xf numFmtId="3" fontId="13" fillId="17" borderId="64" xfId="0" applyNumberFormat="1" applyFont="1" applyFill="1" applyBorder="1" applyAlignment="1" applyProtection="1">
      <alignment horizontal="center"/>
      <protection locked="0"/>
    </xf>
    <xf numFmtId="3" fontId="3" fillId="0" borderId="52" xfId="0" applyNumberFormat="1" applyFont="1" applyBorder="1" applyAlignment="1" applyProtection="1">
      <alignment horizontal="center"/>
      <protection locked="0"/>
    </xf>
    <xf numFmtId="3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9" fillId="0" borderId="0" xfId="1" applyAlignment="1" applyProtection="1">
      <alignment vertical="center"/>
    </xf>
    <xf numFmtId="0" fontId="0" fillId="0" borderId="0" xfId="0" applyAlignment="1">
      <alignment vertical="center"/>
    </xf>
    <xf numFmtId="0" fontId="30" fillId="0" borderId="0" xfId="1" applyFont="1" applyAlignment="1" applyProtection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18" borderId="57" xfId="0" applyFont="1" applyFill="1" applyBorder="1" applyAlignment="1">
      <alignment horizontal="center" vertical="center" wrapText="1"/>
    </xf>
    <xf numFmtId="0" fontId="3" fillId="19" borderId="63" xfId="0" applyFont="1" applyFill="1" applyBorder="1" applyAlignment="1">
      <alignment horizontal="center" vertical="center" wrapText="1"/>
    </xf>
    <xf numFmtId="0" fontId="13" fillId="20" borderId="69" xfId="0" applyFont="1" applyFill="1" applyBorder="1" applyAlignment="1">
      <alignment horizontal="center" vertical="center"/>
    </xf>
    <xf numFmtId="0" fontId="3" fillId="20" borderId="70" xfId="0" applyFont="1" applyFill="1" applyBorder="1" applyAlignment="1">
      <alignment horizontal="center" vertical="center"/>
    </xf>
    <xf numFmtId="3" fontId="31" fillId="0" borderId="71" xfId="0" applyNumberFormat="1" applyFont="1" applyBorder="1" applyAlignment="1">
      <alignment horizontal="center" vertical="center"/>
    </xf>
    <xf numFmtId="164" fontId="31" fillId="0" borderId="71" xfId="0" applyNumberFormat="1" applyFont="1" applyBorder="1" applyAlignment="1">
      <alignment horizontal="center" vertical="center"/>
    </xf>
    <xf numFmtId="3" fontId="31" fillId="0" borderId="72" xfId="0" applyNumberFormat="1" applyFont="1" applyBorder="1" applyAlignment="1">
      <alignment horizontal="center" vertical="center"/>
    </xf>
    <xf numFmtId="164" fontId="31" fillId="0" borderId="72" xfId="0" applyNumberFormat="1" applyFont="1" applyBorder="1" applyAlignment="1">
      <alignment horizontal="center" vertical="center"/>
    </xf>
    <xf numFmtId="3" fontId="31" fillId="0" borderId="73" xfId="0" applyNumberFormat="1" applyFont="1" applyBorder="1" applyAlignment="1">
      <alignment horizontal="center" vertical="center"/>
    </xf>
    <xf numFmtId="164" fontId="31" fillId="0" borderId="73" xfId="0" applyNumberFormat="1" applyFont="1" applyBorder="1" applyAlignment="1">
      <alignment horizontal="center" vertical="center"/>
    </xf>
    <xf numFmtId="3" fontId="32" fillId="0" borderId="72" xfId="0" applyNumberFormat="1" applyFont="1" applyBorder="1" applyAlignment="1">
      <alignment horizontal="center" vertical="center"/>
    </xf>
    <xf numFmtId="164" fontId="32" fillId="0" borderId="72" xfId="0" applyNumberFormat="1" applyFont="1" applyBorder="1" applyAlignment="1">
      <alignment horizontal="center" vertical="center"/>
    </xf>
    <xf numFmtId="0" fontId="2" fillId="21" borderId="57" xfId="0" applyFont="1" applyFill="1" applyBorder="1" applyAlignment="1">
      <alignment horizontal="center" vertical="center" wrapText="1"/>
    </xf>
    <xf numFmtId="3" fontId="2" fillId="21" borderId="59" xfId="0" applyNumberFormat="1" applyFont="1" applyFill="1" applyBorder="1" applyAlignment="1">
      <alignment horizontal="center" vertical="center"/>
    </xf>
    <xf numFmtId="0" fontId="2" fillId="21" borderId="63" xfId="0" applyFont="1" applyFill="1" applyBorder="1" applyAlignment="1">
      <alignment horizontal="center" vertical="center" wrapText="1"/>
    </xf>
    <xf numFmtId="165" fontId="2" fillId="21" borderId="65" xfId="0" applyNumberFormat="1" applyFont="1" applyFill="1" applyBorder="1" applyAlignment="1">
      <alignment horizontal="center" vertical="center"/>
    </xf>
    <xf numFmtId="0" fontId="2" fillId="22" borderId="57" xfId="0" applyFont="1" applyFill="1" applyBorder="1" applyAlignment="1">
      <alignment horizontal="center" vertical="center" wrapText="1"/>
    </xf>
    <xf numFmtId="3" fontId="2" fillId="22" borderId="59" xfId="0" applyNumberFormat="1" applyFont="1" applyFill="1" applyBorder="1" applyAlignment="1">
      <alignment horizontal="center" vertical="center"/>
    </xf>
    <xf numFmtId="0" fontId="2" fillId="22" borderId="63" xfId="0" applyFont="1" applyFill="1" applyBorder="1" applyAlignment="1">
      <alignment horizontal="center" vertical="center" wrapText="1"/>
    </xf>
    <xf numFmtId="167" fontId="2" fillId="22" borderId="65" xfId="0" applyNumberFormat="1" applyFont="1" applyFill="1" applyBorder="1" applyAlignment="1">
      <alignment horizontal="center" vertical="center"/>
    </xf>
    <xf numFmtId="169" fontId="13" fillId="0" borderId="59" xfId="0" applyNumberFormat="1" applyFont="1" applyBorder="1" applyAlignment="1" applyProtection="1">
      <alignment horizontal="center" vertical="center"/>
      <protection locked="0"/>
    </xf>
    <xf numFmtId="169" fontId="3" fillId="19" borderId="65" xfId="0" applyNumberFormat="1" applyFont="1" applyFill="1" applyBorder="1" applyAlignment="1">
      <alignment horizontal="center" vertical="center"/>
    </xf>
    <xf numFmtId="0" fontId="3" fillId="21" borderId="75" xfId="0" applyFont="1" applyFill="1" applyBorder="1" applyAlignment="1">
      <alignment horizontal="right" vertical="center" wrapText="1"/>
    </xf>
    <xf numFmtId="0" fontId="3" fillId="22" borderId="74" xfId="0" applyFont="1" applyFill="1" applyBorder="1" applyAlignment="1">
      <alignment horizontal="right" vertical="center"/>
    </xf>
    <xf numFmtId="0" fontId="3" fillId="18" borderId="74" xfId="0" applyFont="1" applyFill="1" applyBorder="1" applyAlignment="1">
      <alignment horizontal="right" vertical="center"/>
    </xf>
    <xf numFmtId="0" fontId="13" fillId="0" borderId="35" xfId="0" applyFont="1" applyBorder="1" applyAlignment="1" applyProtection="1">
      <alignment horizontal="center" vertical="center"/>
      <protection locked="0"/>
    </xf>
    <xf numFmtId="0" fontId="3" fillId="20" borderId="81" xfId="0" applyFont="1" applyFill="1" applyBorder="1" applyAlignment="1">
      <alignment horizontal="right" vertical="center"/>
    </xf>
    <xf numFmtId="0" fontId="13" fillId="0" borderId="82" xfId="0" applyFont="1" applyBorder="1" applyAlignment="1" applyProtection="1">
      <alignment horizontal="center" vertical="center"/>
      <protection locked="0"/>
    </xf>
    <xf numFmtId="0" fontId="3" fillId="20" borderId="82" xfId="0" applyFont="1" applyFill="1" applyBorder="1" applyAlignment="1">
      <alignment vertical="center"/>
    </xf>
    <xf numFmtId="0" fontId="3" fillId="20" borderId="83" xfId="0" applyFont="1" applyFill="1" applyBorder="1" applyAlignment="1">
      <alignment vertical="center"/>
    </xf>
    <xf numFmtId="0" fontId="13" fillId="17" borderId="0" xfId="0" applyFont="1" applyFill="1" applyBorder="1"/>
    <xf numFmtId="0" fontId="13" fillId="17" borderId="5" xfId="0" applyFont="1" applyFill="1" applyBorder="1"/>
    <xf numFmtId="0" fontId="13" fillId="17" borderId="12" xfId="0" applyFont="1" applyFill="1" applyBorder="1"/>
    <xf numFmtId="0" fontId="13" fillId="17" borderId="33" xfId="0" applyFont="1" applyFill="1" applyBorder="1"/>
    <xf numFmtId="0" fontId="13" fillId="0" borderId="84" xfId="0" applyFont="1" applyBorder="1" applyAlignment="1" applyProtection="1">
      <alignment horizontal="center" vertical="center"/>
      <protection locked="0"/>
    </xf>
    <xf numFmtId="0" fontId="3" fillId="18" borderId="34" xfId="0" applyFont="1" applyFill="1" applyBorder="1" applyAlignment="1">
      <alignment vertical="center"/>
    </xf>
    <xf numFmtId="0" fontId="3" fillId="18" borderId="76" xfId="0" applyFont="1" applyFill="1" applyBorder="1" applyAlignment="1">
      <alignment vertical="center"/>
    </xf>
    <xf numFmtId="0" fontId="3" fillId="21" borderId="87" xfId="0" applyFont="1" applyFill="1" applyBorder="1" applyAlignment="1">
      <alignment vertical="center"/>
    </xf>
    <xf numFmtId="0" fontId="3" fillId="21" borderId="8" xfId="0" applyFont="1" applyFill="1" applyBorder="1" applyAlignment="1">
      <alignment vertical="center"/>
    </xf>
    <xf numFmtId="0" fontId="3" fillId="21" borderId="79" xfId="0" applyFont="1" applyFill="1" applyBorder="1" applyAlignment="1">
      <alignment vertical="center"/>
    </xf>
    <xf numFmtId="0" fontId="3" fillId="22" borderId="88" xfId="0" applyFont="1" applyFill="1" applyBorder="1" applyAlignment="1">
      <alignment vertical="center"/>
    </xf>
    <xf numFmtId="0" fontId="3" fillId="22" borderId="89" xfId="0" applyFont="1" applyFill="1" applyBorder="1" applyAlignment="1">
      <alignment vertical="center"/>
    </xf>
    <xf numFmtId="0" fontId="3" fillId="22" borderId="90" xfId="0" applyFont="1" applyFill="1" applyBorder="1" applyAlignment="1">
      <alignment vertical="center"/>
    </xf>
    <xf numFmtId="0" fontId="33" fillId="0" borderId="0" xfId="0" applyFont="1" applyAlignment="1">
      <alignment horizontal="left" indent="2"/>
    </xf>
    <xf numFmtId="0" fontId="33" fillId="0" borderId="0" xfId="0" applyFont="1" applyAlignment="1">
      <alignment horizontal="left" indent="3"/>
    </xf>
    <xf numFmtId="0" fontId="13" fillId="22" borderId="36" xfId="0" applyFont="1" applyFill="1" applyBorder="1" applyAlignment="1" applyProtection="1">
      <alignment horizontal="center" vertical="center"/>
    </xf>
    <xf numFmtId="0" fontId="3" fillId="0" borderId="74" xfId="0" applyFont="1" applyBorder="1" applyAlignment="1">
      <alignment vertical="center"/>
    </xf>
    <xf numFmtId="0" fontId="13" fillId="0" borderId="35" xfId="0" applyFont="1" applyBorder="1" applyAlignment="1">
      <alignment horizontal="center"/>
    </xf>
    <xf numFmtId="0" fontId="3" fillId="0" borderId="35" xfId="0" applyFont="1" applyBorder="1"/>
    <xf numFmtId="0" fontId="0" fillId="0" borderId="94" xfId="0" applyBorder="1"/>
    <xf numFmtId="0" fontId="6" fillId="0" borderId="74" xfId="0" applyFont="1" applyBorder="1"/>
    <xf numFmtId="0" fontId="0" fillId="0" borderId="35" xfId="0" applyBorder="1" applyAlignment="1">
      <alignment horizontal="center"/>
    </xf>
    <xf numFmtId="0" fontId="6" fillId="0" borderId="35" xfId="0" applyFont="1" applyBorder="1"/>
    <xf numFmtId="0" fontId="0" fillId="0" borderId="96" xfId="0" applyBorder="1"/>
    <xf numFmtId="0" fontId="0" fillId="0" borderId="97" xfId="0" applyBorder="1"/>
    <xf numFmtId="0" fontId="3" fillId="0" borderId="60" xfId="0" applyFont="1" applyBorder="1" applyAlignment="1">
      <alignment vertical="center"/>
    </xf>
    <xf numFmtId="0" fontId="3" fillId="0" borderId="61" xfId="0" applyFont="1" applyBorder="1" applyAlignment="1">
      <alignment vertical="center"/>
    </xf>
    <xf numFmtId="0" fontId="0" fillId="0" borderId="62" xfId="0" applyBorder="1"/>
    <xf numFmtId="0" fontId="0" fillId="0" borderId="60" xfId="0" applyBorder="1" applyAlignment="1">
      <alignment vertical="center"/>
    </xf>
    <xf numFmtId="0" fontId="0" fillId="0" borderId="61" xfId="0" applyBorder="1"/>
    <xf numFmtId="0" fontId="0" fillId="0" borderId="64" xfId="0" applyBorder="1"/>
    <xf numFmtId="0" fontId="0" fillId="0" borderId="65" xfId="0" applyBorder="1"/>
    <xf numFmtId="0" fontId="3" fillId="0" borderId="60" xfId="0" applyFont="1" applyBorder="1"/>
    <xf numFmtId="0" fontId="3" fillId="0" borderId="61" xfId="0" applyFont="1" applyBorder="1"/>
    <xf numFmtId="0" fontId="0" fillId="0" borderId="60" xfId="0" applyBorder="1"/>
    <xf numFmtId="0" fontId="3" fillId="20" borderId="98" xfId="0" applyFont="1" applyFill="1" applyBorder="1" applyAlignment="1">
      <alignment vertical="center"/>
    </xf>
    <xf numFmtId="0" fontId="3" fillId="20" borderId="99" xfId="0" applyFont="1" applyFill="1" applyBorder="1" applyAlignment="1">
      <alignment vertical="center"/>
    </xf>
    <xf numFmtId="0" fontId="6" fillId="20" borderId="100" xfId="0" applyFont="1" applyFill="1" applyBorder="1"/>
    <xf numFmtId="0" fontId="3" fillId="20" borderId="58" xfId="0" applyFont="1" applyFill="1" applyBorder="1"/>
    <xf numFmtId="0" fontId="0" fillId="20" borderId="59" xfId="0" applyFill="1" applyBorder="1"/>
    <xf numFmtId="0" fontId="3" fillId="20" borderId="91" xfId="0" applyFont="1" applyFill="1" applyBorder="1" applyAlignment="1">
      <alignment vertical="center"/>
    </xf>
    <xf numFmtId="0" fontId="3" fillId="20" borderId="92" xfId="0" applyFont="1" applyFill="1" applyBorder="1"/>
    <xf numFmtId="0" fontId="0" fillId="20" borderId="93" xfId="0" applyFill="1" applyBorder="1"/>
    <xf numFmtId="0" fontId="3" fillId="19" borderId="74" xfId="0" applyFont="1" applyFill="1" applyBorder="1" applyAlignment="1">
      <alignment vertical="center"/>
    </xf>
    <xf numFmtId="0" fontId="3" fillId="19" borderId="35" xfId="0" applyFont="1" applyFill="1" applyBorder="1"/>
    <xf numFmtId="0" fontId="0" fillId="19" borderId="94" xfId="0" applyFill="1" applyBorder="1"/>
    <xf numFmtId="0" fontId="3" fillId="19" borderId="61" xfId="0" applyFont="1" applyFill="1" applyBorder="1"/>
    <xf numFmtId="0" fontId="0" fillId="19" borderId="62" xfId="0" applyFill="1" applyBorder="1"/>
    <xf numFmtId="0" fontId="3" fillId="20" borderId="61" xfId="0" applyFont="1" applyFill="1" applyBorder="1"/>
    <xf numFmtId="0" fontId="0" fillId="20" borderId="62" xfId="0" applyFill="1" applyBorder="1"/>
    <xf numFmtId="0" fontId="3" fillId="19" borderId="60" xfId="0" applyFont="1" applyFill="1" applyBorder="1" applyAlignment="1">
      <alignment vertical="center"/>
    </xf>
    <xf numFmtId="0" fontId="3" fillId="19" borderId="61" xfId="0" applyFont="1" applyFill="1" applyBorder="1" applyAlignment="1">
      <alignment vertical="center"/>
    </xf>
    <xf numFmtId="0" fontId="6" fillId="19" borderId="62" xfId="0" applyFont="1" applyFill="1" applyBorder="1"/>
    <xf numFmtId="0" fontId="3" fillId="20" borderId="60" xfId="0" applyFont="1" applyFill="1" applyBorder="1" applyAlignment="1">
      <alignment vertical="center"/>
    </xf>
    <xf numFmtId="0" fontId="3" fillId="20" borderId="61" xfId="0" applyFont="1" applyFill="1" applyBorder="1" applyAlignment="1">
      <alignment vertical="center"/>
    </xf>
    <xf numFmtId="0" fontId="6" fillId="20" borderId="62" xfId="0" applyFont="1" applyFill="1" applyBorder="1"/>
    <xf numFmtId="0" fontId="3" fillId="20" borderId="74" xfId="0" applyFont="1" applyFill="1" applyBorder="1" applyAlignment="1">
      <alignment vertical="center"/>
    </xf>
    <xf numFmtId="0" fontId="3" fillId="20" borderId="35" xfId="0" applyFont="1" applyFill="1" applyBorder="1"/>
    <xf numFmtId="0" fontId="0" fillId="20" borderId="94" xfId="0" applyFill="1" applyBorder="1"/>
    <xf numFmtId="0" fontId="3" fillId="15" borderId="61" xfId="0" applyFont="1" applyFill="1" applyBorder="1"/>
    <xf numFmtId="0" fontId="0" fillId="15" borderId="62" xfId="0" applyFill="1" applyBorder="1"/>
    <xf numFmtId="0" fontId="3" fillId="15" borderId="74" xfId="0" applyFont="1" applyFill="1" applyBorder="1" applyAlignment="1">
      <alignment vertical="center"/>
    </xf>
    <xf numFmtId="0" fontId="3" fillId="15" borderId="35" xfId="0" applyFont="1" applyFill="1" applyBorder="1"/>
    <xf numFmtId="0" fontId="0" fillId="15" borderId="94" xfId="0" applyFill="1" applyBorder="1"/>
    <xf numFmtId="0" fontId="3" fillId="18" borderId="74" xfId="0" applyFont="1" applyFill="1" applyBorder="1" applyAlignment="1">
      <alignment vertical="center"/>
    </xf>
    <xf numFmtId="0" fontId="3" fillId="18" borderId="35" xfId="0" applyFont="1" applyFill="1" applyBorder="1"/>
    <xf numFmtId="0" fontId="0" fillId="18" borderId="94" xfId="0" applyFill="1" applyBorder="1"/>
    <xf numFmtId="0" fontId="3" fillId="22" borderId="60" xfId="0" applyFont="1" applyFill="1" applyBorder="1" applyAlignment="1">
      <alignment vertical="center"/>
    </xf>
    <xf numFmtId="0" fontId="3" fillId="22" borderId="61" xfId="0" applyFont="1" applyFill="1" applyBorder="1" applyAlignment="1">
      <alignment vertical="center"/>
    </xf>
    <xf numFmtId="0" fontId="6" fillId="22" borderId="62" xfId="0" applyFont="1" applyFill="1" applyBorder="1"/>
    <xf numFmtId="0" fontId="3" fillId="22" borderId="60" xfId="0" applyFont="1" applyFill="1" applyBorder="1"/>
    <xf numFmtId="0" fontId="3" fillId="22" borderId="61" xfId="0" applyFont="1" applyFill="1" applyBorder="1"/>
    <xf numFmtId="0" fontId="0" fillId="22" borderId="62" xfId="0" applyFill="1" applyBorder="1"/>
    <xf numFmtId="0" fontId="3" fillId="22" borderId="74" xfId="0" applyFont="1" applyFill="1" applyBorder="1" applyAlignment="1">
      <alignment vertical="center"/>
    </xf>
    <xf numFmtId="0" fontId="3" fillId="22" borderId="35" xfId="0" applyFont="1" applyFill="1" applyBorder="1"/>
    <xf numFmtId="0" fontId="0" fillId="22" borderId="94" xfId="0" applyFill="1" applyBorder="1"/>
    <xf numFmtId="0" fontId="3" fillId="22" borderId="61" xfId="0" applyFont="1" applyFill="1" applyBorder="1" applyAlignment="1">
      <alignment horizontal="center"/>
    </xf>
    <xf numFmtId="0" fontId="13" fillId="0" borderId="61" xfId="0" applyFont="1" applyBorder="1" applyAlignment="1" applyProtection="1">
      <alignment horizontal="center"/>
      <protection locked="0"/>
    </xf>
    <xf numFmtId="0" fontId="3" fillId="22" borderId="35" xfId="0" applyFont="1" applyFill="1" applyBorder="1" applyAlignment="1">
      <alignment horizontal="center"/>
    </xf>
    <xf numFmtId="0" fontId="2" fillId="0" borderId="0" xfId="0" applyFont="1"/>
    <xf numFmtId="0" fontId="36" fillId="25" borderId="95" xfId="0" applyFont="1" applyFill="1" applyBorder="1"/>
    <xf numFmtId="0" fontId="36" fillId="25" borderId="63" xfId="0" applyFont="1" applyFill="1" applyBorder="1" applyAlignment="1">
      <alignment vertical="center"/>
    </xf>
    <xf numFmtId="0" fontId="36" fillId="25" borderId="63" xfId="0" applyFont="1" applyFill="1" applyBorder="1"/>
    <xf numFmtId="168" fontId="36" fillId="26" borderId="64" xfId="0" applyNumberFormat="1" applyFont="1" applyFill="1" applyBorder="1" applyAlignment="1">
      <alignment horizontal="center"/>
    </xf>
    <xf numFmtId="168" fontId="36" fillId="26" borderId="96" xfId="0" applyNumberFormat="1" applyFont="1" applyFill="1" applyBorder="1" applyAlignment="1">
      <alignment horizontal="center"/>
    </xf>
    <xf numFmtId="0" fontId="13" fillId="0" borderId="99" xfId="0" applyFont="1" applyFill="1" applyBorder="1" applyAlignment="1" applyProtection="1">
      <alignment horizontal="center"/>
      <protection locked="0"/>
    </xf>
    <xf numFmtId="0" fontId="13" fillId="0" borderId="61" xfId="0" applyFont="1" applyFill="1" applyBorder="1" applyAlignment="1" applyProtection="1">
      <alignment horizontal="center"/>
      <protection locked="0"/>
    </xf>
    <xf numFmtId="0" fontId="13" fillId="0" borderId="61" xfId="0" applyFont="1" applyFill="1" applyBorder="1" applyAlignment="1">
      <alignment horizontal="center"/>
    </xf>
    <xf numFmtId="0" fontId="13" fillId="0" borderId="58" xfId="0" applyFont="1" applyFill="1" applyBorder="1" applyAlignment="1" applyProtection="1">
      <alignment horizontal="center"/>
      <protection locked="0"/>
    </xf>
    <xf numFmtId="0" fontId="13" fillId="0" borderId="92" xfId="0" applyFont="1" applyFill="1" applyBorder="1" applyAlignment="1" applyProtection="1">
      <alignment horizontal="center"/>
      <protection locked="0"/>
    </xf>
    <xf numFmtId="0" fontId="13" fillId="0" borderId="35" xfId="0" applyFont="1" applyFill="1" applyBorder="1" applyAlignment="1" applyProtection="1">
      <alignment horizontal="center"/>
      <protection locked="0"/>
    </xf>
    <xf numFmtId="0" fontId="3" fillId="20" borderId="57" xfId="0" applyFont="1" applyFill="1" applyBorder="1" applyAlignment="1">
      <alignment vertical="center"/>
    </xf>
    <xf numFmtId="0" fontId="3" fillId="15" borderId="6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38" fillId="0" borderId="0" xfId="0" applyFont="1"/>
    <xf numFmtId="0" fontId="3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9" fillId="0" borderId="0" xfId="1" applyFont="1" applyAlignment="1" applyProtection="1"/>
    <xf numFmtId="3" fontId="9" fillId="0" borderId="0" xfId="0" applyNumberFormat="1" applyFont="1" applyAlignment="1">
      <alignment horizontal="center" vertical="center" wrapText="1" shrinkToFit="1"/>
    </xf>
    <xf numFmtId="0" fontId="2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2" fillId="28" borderId="119" xfId="0" applyFont="1" applyFill="1" applyBorder="1" applyAlignment="1">
      <alignment horizontal="center" vertical="center"/>
    </xf>
    <xf numFmtId="0" fontId="2" fillId="28" borderId="120" xfId="0" applyFont="1" applyFill="1" applyBorder="1" applyAlignment="1">
      <alignment horizontal="center" vertical="center"/>
    </xf>
    <xf numFmtId="0" fontId="2" fillId="28" borderId="121" xfId="0" applyFont="1" applyFill="1" applyBorder="1" applyAlignment="1">
      <alignment horizontal="center" vertical="center" wrapText="1"/>
    </xf>
    <xf numFmtId="0" fontId="2" fillId="29" borderId="122" xfId="0" applyFont="1" applyFill="1" applyBorder="1" applyAlignment="1">
      <alignment horizontal="center" vertical="center"/>
    </xf>
    <xf numFmtId="165" fontId="2" fillId="21" borderId="125" xfId="0" applyNumberFormat="1" applyFont="1" applyFill="1" applyBorder="1" applyAlignment="1">
      <alignment horizontal="center" vertical="center"/>
    </xf>
    <xf numFmtId="0" fontId="2" fillId="21" borderId="126" xfId="0" applyFont="1" applyFill="1" applyBorder="1" applyAlignment="1">
      <alignment horizontal="center" vertical="center"/>
    </xf>
    <xf numFmtId="0" fontId="3" fillId="22" borderId="7" xfId="0" applyFont="1" applyFill="1" applyBorder="1" applyAlignment="1">
      <alignment vertical="center"/>
    </xf>
    <xf numFmtId="0" fontId="0" fillId="22" borderId="8" xfId="0" applyFill="1" applyBorder="1"/>
    <xf numFmtId="0" fontId="0" fillId="22" borderId="79" xfId="0" applyFill="1" applyBorder="1"/>
    <xf numFmtId="0" fontId="3" fillId="18" borderId="7" xfId="0" applyFont="1" applyFill="1" applyBorder="1" applyAlignment="1">
      <alignment vertical="center"/>
    </xf>
    <xf numFmtId="0" fontId="0" fillId="18" borderId="8" xfId="0" applyFill="1" applyBorder="1"/>
    <xf numFmtId="0" fontId="0" fillId="18" borderId="79" xfId="0" applyFill="1" applyBorder="1"/>
    <xf numFmtId="0" fontId="3" fillId="15" borderId="7" xfId="0" applyFont="1" applyFill="1" applyBorder="1" applyAlignment="1">
      <alignment vertical="center"/>
    </xf>
    <xf numFmtId="0" fontId="0" fillId="15" borderId="79" xfId="0" applyFill="1" applyBorder="1"/>
    <xf numFmtId="0" fontId="3" fillId="19" borderId="7" xfId="0" applyFont="1" applyFill="1" applyBorder="1" applyAlignment="1">
      <alignment vertical="center"/>
    </xf>
    <xf numFmtId="0" fontId="0" fillId="19" borderId="79" xfId="0" applyFill="1" applyBorder="1"/>
    <xf numFmtId="0" fontId="3" fillId="20" borderId="7" xfId="0" applyFont="1" applyFill="1" applyBorder="1" applyAlignment="1">
      <alignment vertical="center"/>
    </xf>
    <xf numFmtId="0" fontId="0" fillId="20" borderId="79" xfId="0" applyFill="1" applyBorder="1"/>
    <xf numFmtId="165" fontId="2" fillId="0" borderId="65" xfId="0" applyNumberFormat="1" applyFont="1" applyBorder="1" applyAlignment="1">
      <alignment horizontal="center"/>
    </xf>
    <xf numFmtId="165" fontId="2" fillId="20" borderId="59" xfId="0" applyNumberFormat="1" applyFont="1" applyFill="1" applyBorder="1" applyAlignment="1">
      <alignment horizontal="center"/>
    </xf>
    <xf numFmtId="165" fontId="2" fillId="20" borderId="128" xfId="0" applyNumberFormat="1" applyFont="1" applyFill="1" applyBorder="1" applyAlignment="1">
      <alignment horizontal="center" vertical="center"/>
    </xf>
    <xf numFmtId="165" fontId="2" fillId="20" borderId="128" xfId="0" applyNumberFormat="1" applyFont="1" applyFill="1" applyBorder="1" applyAlignment="1">
      <alignment horizontal="center"/>
    </xf>
    <xf numFmtId="165" fontId="2" fillId="20" borderId="135" xfId="0" applyNumberFormat="1" applyFont="1" applyFill="1" applyBorder="1"/>
    <xf numFmtId="165" fontId="2" fillId="20" borderId="138" xfId="0" applyNumberFormat="1" applyFont="1" applyFill="1" applyBorder="1" applyAlignment="1">
      <alignment horizontal="center" vertical="center"/>
    </xf>
    <xf numFmtId="165" fontId="2" fillId="19" borderId="141" xfId="0" applyNumberFormat="1" applyFont="1" applyFill="1" applyBorder="1" applyAlignment="1">
      <alignment horizontal="center" vertical="center"/>
    </xf>
    <xf numFmtId="165" fontId="2" fillId="19" borderId="138" xfId="0" applyNumberFormat="1" applyFont="1" applyFill="1" applyBorder="1" applyAlignment="1">
      <alignment horizontal="center" vertical="center"/>
    </xf>
    <xf numFmtId="165" fontId="2" fillId="19" borderId="130" xfId="0" applyNumberFormat="1" applyFont="1" applyFill="1" applyBorder="1" applyAlignment="1">
      <alignment horizontal="center" vertical="center"/>
    </xf>
    <xf numFmtId="165" fontId="2" fillId="19" borderId="130" xfId="0" applyNumberFormat="1" applyFont="1" applyFill="1" applyBorder="1" applyAlignment="1">
      <alignment horizontal="center"/>
    </xf>
    <xf numFmtId="165" fontId="2" fillId="19" borderId="62" xfId="0" applyNumberFormat="1" applyFont="1" applyFill="1" applyBorder="1" applyAlignment="1">
      <alignment horizontal="center"/>
    </xf>
    <xf numFmtId="165" fontId="2" fillId="15" borderId="62" xfId="0" applyNumberFormat="1" applyFont="1" applyFill="1" applyBorder="1" applyAlignment="1">
      <alignment horizontal="center"/>
    </xf>
    <xf numFmtId="165" fontId="2" fillId="15" borderId="130" xfId="0" applyNumberFormat="1" applyFont="1" applyFill="1" applyBorder="1" applyAlignment="1">
      <alignment horizontal="center" vertical="center"/>
    </xf>
    <xf numFmtId="165" fontId="2" fillId="15" borderId="130" xfId="0" applyNumberFormat="1" applyFont="1" applyFill="1" applyBorder="1" applyAlignment="1">
      <alignment horizontal="center"/>
    </xf>
    <xf numFmtId="165" fontId="2" fillId="15" borderId="138" xfId="0" applyNumberFormat="1" applyFont="1" applyFill="1" applyBorder="1" applyAlignment="1">
      <alignment horizontal="center" vertical="center"/>
    </xf>
    <xf numFmtId="165" fontId="2" fillId="18" borderId="141" xfId="0" applyNumberFormat="1" applyFont="1" applyFill="1" applyBorder="1" applyAlignment="1">
      <alignment horizontal="center" vertical="center"/>
    </xf>
    <xf numFmtId="165" fontId="2" fillId="18" borderId="144" xfId="0" applyNumberFormat="1" applyFont="1" applyFill="1" applyBorder="1" applyAlignment="1">
      <alignment horizontal="center" vertical="center"/>
    </xf>
    <xf numFmtId="165" fontId="2" fillId="15" borderId="141" xfId="0" applyNumberFormat="1" applyFont="1" applyFill="1" applyBorder="1" applyAlignment="1">
      <alignment horizontal="center" vertical="center"/>
    </xf>
    <xf numFmtId="165" fontId="2" fillId="18" borderId="130" xfId="0" applyNumberFormat="1" applyFont="1" applyFill="1" applyBorder="1" applyAlignment="1">
      <alignment horizontal="center" vertical="center"/>
    </xf>
    <xf numFmtId="165" fontId="2" fillId="18" borderId="130" xfId="0" applyNumberFormat="1" applyFont="1" applyFill="1" applyBorder="1" applyAlignment="1">
      <alignment horizontal="center"/>
    </xf>
    <xf numFmtId="165" fontId="2" fillId="18" borderId="132" xfId="0" applyNumberFormat="1" applyFont="1" applyFill="1" applyBorder="1" applyAlignment="1">
      <alignment horizontal="center" vertical="center"/>
    </xf>
    <xf numFmtId="165" fontId="40" fillId="30" borderId="132" xfId="0" applyNumberFormat="1" applyFont="1" applyFill="1" applyBorder="1" applyAlignment="1">
      <alignment horizontal="center"/>
    </xf>
    <xf numFmtId="165" fontId="40" fillId="30" borderId="132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justify" vertical="center"/>
    </xf>
    <xf numFmtId="0" fontId="43" fillId="0" borderId="0" xfId="0" applyFont="1" applyAlignment="1">
      <alignment horizontal="center" vertical="center"/>
    </xf>
    <xf numFmtId="0" fontId="29" fillId="0" borderId="0" xfId="1" applyAlignment="1" applyProtection="1">
      <alignment horizontal="center" vertical="center"/>
    </xf>
    <xf numFmtId="0" fontId="44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16" fontId="13" fillId="0" borderId="0" xfId="0" quotePrefix="1" applyNumberFormat="1" applyFont="1" applyAlignment="1" applyProtection="1">
      <alignment horizontal="center" vertical="center"/>
    </xf>
    <xf numFmtId="0" fontId="13" fillId="0" borderId="0" xfId="0" quotePrefix="1" applyFont="1" applyAlignment="1" applyProtection="1">
      <alignment horizontal="center" vertical="center"/>
    </xf>
    <xf numFmtId="3" fontId="3" fillId="0" borderId="0" xfId="0" applyNumberFormat="1" applyFont="1" applyAlignment="1" applyProtection="1">
      <alignment horizontal="center" vertical="center" wrapText="1"/>
      <protection locked="0"/>
    </xf>
    <xf numFmtId="3" fontId="3" fillId="0" borderId="0" xfId="0" applyNumberFormat="1" applyFont="1" applyAlignment="1" applyProtection="1">
      <alignment horizontal="center" vertical="center"/>
      <protection locked="0"/>
    </xf>
    <xf numFmtId="0" fontId="47" fillId="0" borderId="0" xfId="0" applyFont="1" applyAlignment="1">
      <alignment horizontal="justify" vertical="center"/>
    </xf>
    <xf numFmtId="165" fontId="51" fillId="0" borderId="0" xfId="0" applyNumberFormat="1" applyFont="1" applyFill="1" applyBorder="1" applyAlignment="1" applyProtection="1">
      <alignment horizontal="center"/>
      <protection locked="0"/>
    </xf>
    <xf numFmtId="165" fontId="51" fillId="0" borderId="0" xfId="0" applyNumberFormat="1" applyFont="1" applyFill="1" applyBorder="1" applyAlignment="1">
      <alignment horizontal="center"/>
    </xf>
    <xf numFmtId="165" fontId="6" fillId="31" borderId="123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46" fillId="0" borderId="0" xfId="1" applyFont="1" applyAlignment="1" applyProtection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0" fillId="0" borderId="0" xfId="1" applyFont="1" applyAlignment="1" applyProtection="1">
      <alignment horizontal="center" vertical="center" wrapText="1"/>
    </xf>
    <xf numFmtId="0" fontId="42" fillId="0" borderId="0" xfId="0" applyFont="1" applyAlignment="1">
      <alignment horizontal="justify"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0" fontId="26" fillId="0" borderId="0" xfId="0" applyFont="1" applyAlignment="1">
      <alignment horizontal="center" wrapText="1"/>
    </xf>
    <xf numFmtId="0" fontId="3" fillId="6" borderId="6" xfId="0" applyFont="1" applyFill="1" applyBorder="1" applyAlignment="1" applyProtection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18" fillId="7" borderId="36" xfId="0" applyFont="1" applyFill="1" applyBorder="1" applyAlignment="1">
      <alignment horizontal="left" wrapText="1"/>
    </xf>
    <xf numFmtId="0" fontId="22" fillId="7" borderId="37" xfId="0" applyFont="1" applyFill="1" applyBorder="1" applyAlignment="1">
      <alignment horizontal="left"/>
    </xf>
    <xf numFmtId="0" fontId="19" fillId="0" borderId="0" xfId="0" applyFont="1" applyAlignment="1">
      <alignment wrapText="1"/>
    </xf>
    <xf numFmtId="0" fontId="20" fillId="0" borderId="0" xfId="0" applyFont="1" applyAlignment="1"/>
    <xf numFmtId="0" fontId="3" fillId="6" borderId="77" xfId="0" applyFont="1" applyFill="1" applyBorder="1" applyAlignment="1" applyProtection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5" fillId="23" borderId="53" xfId="0" applyFont="1" applyFill="1" applyBorder="1" applyAlignment="1">
      <alignment horizontal="center" vertical="center"/>
    </xf>
    <xf numFmtId="0" fontId="5" fillId="23" borderId="80" xfId="0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3" fillId="14" borderId="101" xfId="0" applyFont="1" applyFill="1" applyBorder="1" applyAlignment="1">
      <alignment horizontal="center" vertical="center" wrapText="1"/>
    </xf>
    <xf numFmtId="0" fontId="3" fillId="14" borderId="102" xfId="0" applyFont="1" applyFill="1" applyBorder="1" applyAlignment="1">
      <alignment horizontal="center" vertical="center" wrapText="1"/>
    </xf>
    <xf numFmtId="0" fontId="0" fillId="14" borderId="103" xfId="0" applyFill="1" applyBorder="1" applyAlignment="1">
      <alignment wrapText="1"/>
    </xf>
    <xf numFmtId="0" fontId="3" fillId="14" borderId="6" xfId="0" applyFont="1" applyFill="1" applyBorder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0" fillId="14" borderId="4" xfId="0" applyFill="1" applyBorder="1" applyAlignment="1">
      <alignment wrapText="1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27" borderId="104" xfId="0" applyFont="1" applyFill="1" applyBorder="1" applyAlignment="1">
      <alignment horizontal="center" vertical="center"/>
    </xf>
    <xf numFmtId="0" fontId="0" fillId="27" borderId="105" xfId="0" applyFill="1" applyBorder="1" applyAlignment="1">
      <alignment horizontal="center"/>
    </xf>
    <xf numFmtId="0" fontId="0" fillId="27" borderId="106" xfId="0" applyFill="1" applyBorder="1" applyAlignment="1">
      <alignment horizontal="center"/>
    </xf>
    <xf numFmtId="0" fontId="0" fillId="27" borderId="53" xfId="0" applyFill="1" applyBorder="1" applyAlignment="1">
      <alignment horizontal="center"/>
    </xf>
    <xf numFmtId="0" fontId="0" fillId="27" borderId="0" xfId="0" applyFill="1" applyAlignment="1">
      <alignment horizontal="center"/>
    </xf>
    <xf numFmtId="0" fontId="0" fillId="27" borderId="5" xfId="0" applyFill="1" applyBorder="1" applyAlignment="1">
      <alignment horizontal="center"/>
    </xf>
    <xf numFmtId="0" fontId="0" fillId="27" borderId="107" xfId="0" applyFill="1" applyBorder="1" applyAlignment="1">
      <alignment horizontal="center"/>
    </xf>
    <xf numFmtId="0" fontId="0" fillId="27" borderId="108" xfId="0" applyFill="1" applyBorder="1" applyAlignment="1">
      <alignment horizontal="center"/>
    </xf>
    <xf numFmtId="0" fontId="0" fillId="27" borderId="109" xfId="0" applyFill="1" applyBorder="1" applyAlignment="1">
      <alignment horizont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3" fillId="27" borderId="110" xfId="0" applyFont="1" applyFill="1" applyBorder="1" applyAlignment="1">
      <alignment horizontal="center" vertical="center"/>
    </xf>
    <xf numFmtId="0" fontId="0" fillId="27" borderId="111" xfId="0" applyFill="1" applyBorder="1" applyAlignment="1">
      <alignment horizontal="center" vertical="center"/>
    </xf>
    <xf numFmtId="0" fontId="0" fillId="27" borderId="112" xfId="0" applyFill="1" applyBorder="1" applyAlignment="1">
      <alignment horizontal="center" vertical="center"/>
    </xf>
    <xf numFmtId="0" fontId="0" fillId="27" borderId="53" xfId="0" applyFill="1" applyBorder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27" borderId="5" xfId="0" applyFill="1" applyBorder="1" applyAlignment="1">
      <alignment horizontal="center" vertical="center"/>
    </xf>
    <xf numFmtId="0" fontId="0" fillId="27" borderId="113" xfId="0" applyFill="1" applyBorder="1" applyAlignment="1">
      <alignment horizontal="center" vertical="center"/>
    </xf>
    <xf numFmtId="0" fontId="0" fillId="27" borderId="114" xfId="0" applyFill="1" applyBorder="1" applyAlignment="1">
      <alignment horizontal="center" vertical="center"/>
    </xf>
    <xf numFmtId="0" fontId="0" fillId="27" borderId="115" xfId="0" applyFill="1" applyBorder="1" applyAlignment="1">
      <alignment horizontal="center" vertical="center"/>
    </xf>
    <xf numFmtId="0" fontId="3" fillId="6" borderId="6" xfId="0" applyFont="1" applyFill="1" applyBorder="1" applyAlignment="1" applyProtection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6" fillId="0" borderId="0" xfId="0" applyFont="1" applyAlignment="1">
      <alignment wrapText="1"/>
    </xf>
    <xf numFmtId="0" fontId="3" fillId="6" borderId="6" xfId="0" applyFont="1" applyFill="1" applyBorder="1" applyAlignment="1" applyProtection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6" fillId="7" borderId="0" xfId="0" applyFont="1" applyFill="1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165" fontId="2" fillId="20" borderId="135" xfId="0" applyNumberFormat="1" applyFont="1" applyFill="1" applyBorder="1" applyAlignment="1">
      <alignment horizontal="center" vertical="center"/>
    </xf>
    <xf numFmtId="0" fontId="0" fillId="0" borderId="138" xfId="0" applyBorder="1" applyAlignment="1"/>
    <xf numFmtId="165" fontId="2" fillId="19" borderId="141" xfId="0" applyNumberFormat="1" applyFont="1" applyFill="1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165" fontId="2" fillId="15" borderId="141" xfId="0" applyNumberFormat="1" applyFont="1" applyFill="1" applyBorder="1" applyAlignment="1">
      <alignment horizontal="center" vertical="center"/>
    </xf>
    <xf numFmtId="165" fontId="2" fillId="18" borderId="141" xfId="0" applyNumberFormat="1" applyFont="1" applyFill="1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0" fontId="3" fillId="6" borderId="116" xfId="0" applyFont="1" applyFill="1" applyBorder="1" applyAlignment="1" applyProtection="1"/>
    <xf numFmtId="0" fontId="0" fillId="0" borderId="117" xfId="0" applyBorder="1" applyAlignment="1"/>
    <xf numFmtId="0" fontId="0" fillId="0" borderId="118" xfId="0" applyBorder="1" applyAlignment="1"/>
    <xf numFmtId="0" fontId="3" fillId="21" borderId="7" xfId="0" applyFont="1" applyFill="1" applyBorder="1" applyAlignment="1">
      <alignment horizontal="left" vertical="center"/>
    </xf>
    <xf numFmtId="0" fontId="0" fillId="0" borderId="8" xfId="0" applyBorder="1" applyAlignment="1">
      <alignment horizontal="left"/>
    </xf>
    <xf numFmtId="0" fontId="0" fillId="0" borderId="79" xfId="0" applyBorder="1" applyAlignment="1">
      <alignment horizontal="left"/>
    </xf>
    <xf numFmtId="0" fontId="3" fillId="27" borderId="7" xfId="0" applyFont="1" applyFill="1" applyBorder="1" applyAlignment="1">
      <alignment horizontal="left" vertical="center"/>
    </xf>
    <xf numFmtId="0" fontId="2" fillId="19" borderId="139" xfId="0" applyFont="1" applyFill="1" applyBorder="1" applyAlignment="1">
      <alignment horizontal="right" vertical="center"/>
    </xf>
    <xf numFmtId="0" fontId="2" fillId="19" borderId="140" xfId="0" applyFont="1" applyFill="1" applyBorder="1" applyAlignment="1">
      <alignment horizontal="right" vertical="center"/>
    </xf>
    <xf numFmtId="0" fontId="2" fillId="19" borderId="136" xfId="0" applyFont="1" applyFill="1" applyBorder="1" applyAlignment="1">
      <alignment horizontal="right" vertical="center"/>
    </xf>
    <xf numFmtId="0" fontId="2" fillId="19" borderId="137" xfId="0" applyFont="1" applyFill="1" applyBorder="1" applyAlignment="1">
      <alignment horizontal="right" vertical="center"/>
    </xf>
    <xf numFmtId="0" fontId="2" fillId="15" borderId="139" xfId="0" applyFont="1" applyFill="1" applyBorder="1" applyAlignment="1">
      <alignment horizontal="right" vertical="center"/>
    </xf>
    <xf numFmtId="0" fontId="2" fillId="15" borderId="140" xfId="0" applyFont="1" applyFill="1" applyBorder="1" applyAlignment="1">
      <alignment horizontal="right" vertical="center"/>
    </xf>
    <xf numFmtId="0" fontId="2" fillId="15" borderId="136" xfId="0" applyFont="1" applyFill="1" applyBorder="1" applyAlignment="1">
      <alignment horizontal="right" vertical="center"/>
    </xf>
    <xf numFmtId="0" fontId="2" fillId="15" borderId="137" xfId="0" applyFont="1" applyFill="1" applyBorder="1" applyAlignment="1">
      <alignment horizontal="right" vertical="center"/>
    </xf>
    <xf numFmtId="0" fontId="2" fillId="18" borderId="139" xfId="0" applyFont="1" applyFill="1" applyBorder="1" applyAlignment="1">
      <alignment horizontal="right" vertical="center"/>
    </xf>
    <xf numFmtId="0" fontId="2" fillId="18" borderId="140" xfId="0" applyFont="1" applyFill="1" applyBorder="1" applyAlignment="1">
      <alignment horizontal="right" vertical="center"/>
    </xf>
    <xf numFmtId="0" fontId="2" fillId="18" borderId="142" xfId="0" applyFont="1" applyFill="1" applyBorder="1" applyAlignment="1">
      <alignment horizontal="right" vertical="center"/>
    </xf>
    <xf numFmtId="0" fontId="2" fillId="18" borderId="143" xfId="0" applyFont="1" applyFill="1" applyBorder="1" applyAlignment="1">
      <alignment horizontal="right" vertical="center"/>
    </xf>
    <xf numFmtId="0" fontId="2" fillId="20" borderId="133" xfId="0" applyFont="1" applyFill="1" applyBorder="1" applyAlignment="1">
      <alignment horizontal="right" vertical="center"/>
    </xf>
    <xf numFmtId="0" fontId="2" fillId="20" borderId="134" xfId="0" applyFont="1" applyFill="1" applyBorder="1" applyAlignment="1">
      <alignment horizontal="right" vertical="center"/>
    </xf>
    <xf numFmtId="0" fontId="2" fillId="20" borderId="136" xfId="0" applyFont="1" applyFill="1" applyBorder="1" applyAlignment="1">
      <alignment horizontal="right" vertical="center"/>
    </xf>
    <xf numFmtId="0" fontId="2" fillId="20" borderId="137" xfId="0" applyFont="1" applyFill="1" applyBorder="1" applyAlignment="1">
      <alignment horizontal="right" vertical="center"/>
    </xf>
    <xf numFmtId="0" fontId="2" fillId="18" borderId="129" xfId="0" applyFont="1" applyFill="1" applyBorder="1" applyAlignment="1">
      <alignment horizontal="right" vertical="center"/>
    </xf>
    <xf numFmtId="0" fontId="2" fillId="18" borderId="1" xfId="0" applyFont="1" applyFill="1" applyBorder="1" applyAlignment="1">
      <alignment horizontal="right" vertical="center"/>
    </xf>
    <xf numFmtId="0" fontId="40" fillId="30" borderId="51" xfId="0" applyFont="1" applyFill="1" applyBorder="1" applyAlignment="1">
      <alignment horizontal="right" vertical="center"/>
    </xf>
    <xf numFmtId="0" fontId="40" fillId="30" borderId="131" xfId="0" applyFont="1" applyFill="1" applyBorder="1" applyAlignment="1">
      <alignment horizontal="right" vertical="center"/>
    </xf>
    <xf numFmtId="0" fontId="2" fillId="20" borderId="49" xfId="0" applyFont="1" applyFill="1" applyBorder="1" applyAlignment="1">
      <alignment horizontal="right" vertical="center"/>
    </xf>
    <xf numFmtId="0" fontId="2" fillId="20" borderId="127" xfId="0" applyFont="1" applyFill="1" applyBorder="1" applyAlignment="1">
      <alignment horizontal="right" vertical="center"/>
    </xf>
    <xf numFmtId="0" fontId="2" fillId="19" borderId="129" xfId="0" applyFont="1" applyFill="1" applyBorder="1" applyAlignment="1">
      <alignment horizontal="right" vertical="center"/>
    </xf>
    <xf numFmtId="0" fontId="2" fillId="19" borderId="1" xfId="0" applyFont="1" applyFill="1" applyBorder="1" applyAlignment="1">
      <alignment horizontal="right" vertical="center"/>
    </xf>
    <xf numFmtId="0" fontId="2" fillId="15" borderId="129" xfId="0" applyFont="1" applyFill="1" applyBorder="1" applyAlignment="1">
      <alignment horizontal="right" vertical="center"/>
    </xf>
    <xf numFmtId="0" fontId="2" fillId="15" borderId="1" xfId="0" applyFont="1" applyFill="1" applyBorder="1" applyAlignment="1">
      <alignment horizontal="right" vertical="center"/>
    </xf>
    <xf numFmtId="0" fontId="2" fillId="18" borderId="51" xfId="0" applyFont="1" applyFill="1" applyBorder="1" applyAlignment="1">
      <alignment horizontal="right" vertical="center"/>
    </xf>
    <xf numFmtId="0" fontId="2" fillId="18" borderId="131" xfId="0" applyFont="1" applyFill="1" applyBorder="1" applyAlignment="1">
      <alignment horizontal="right" vertical="center"/>
    </xf>
    <xf numFmtId="0" fontId="2" fillId="20" borderId="127" xfId="0" applyFont="1" applyFill="1" applyBorder="1" applyAlignment="1"/>
    <xf numFmtId="0" fontId="2" fillId="19" borderId="1" xfId="0" applyFont="1" applyFill="1" applyBorder="1" applyAlignment="1"/>
    <xf numFmtId="0" fontId="2" fillId="15" borderId="1" xfId="0" applyFont="1" applyFill="1" applyBorder="1" applyAlignment="1"/>
    <xf numFmtId="0" fontId="2" fillId="18" borderId="1" xfId="0" applyFont="1" applyFill="1" applyBorder="1" applyAlignment="1"/>
    <xf numFmtId="0" fontId="2" fillId="20" borderId="57" xfId="0" applyFont="1" applyFill="1" applyBorder="1" applyAlignment="1">
      <alignment horizontal="right" vertical="center"/>
    </xf>
    <xf numFmtId="0" fontId="2" fillId="20" borderId="58" xfId="0" applyFont="1" applyFill="1" applyBorder="1" applyAlignment="1">
      <alignment horizontal="right" vertical="center"/>
    </xf>
    <xf numFmtId="0" fontId="2" fillId="19" borderId="60" xfId="0" applyFont="1" applyFill="1" applyBorder="1" applyAlignment="1">
      <alignment horizontal="right" vertical="center"/>
    </xf>
    <xf numFmtId="0" fontId="2" fillId="19" borderId="61" xfId="0" applyFont="1" applyFill="1" applyBorder="1" applyAlignment="1">
      <alignment horizontal="right" vertical="center"/>
    </xf>
    <xf numFmtId="0" fontId="2" fillId="15" borderId="60" xfId="0" applyFont="1" applyFill="1" applyBorder="1" applyAlignment="1">
      <alignment horizontal="right" vertical="center"/>
    </xf>
    <xf numFmtId="0" fontId="2" fillId="15" borderId="61" xfId="0" applyFont="1" applyFill="1" applyBorder="1" applyAlignment="1">
      <alignment horizontal="right" vertical="center"/>
    </xf>
    <xf numFmtId="0" fontId="2" fillId="0" borderId="63" xfId="0" applyFont="1" applyBorder="1" applyAlignment="1">
      <alignment horizontal="right" vertical="center"/>
    </xf>
    <xf numFmtId="0" fontId="2" fillId="0" borderId="64" xfId="0" applyFont="1" applyBorder="1" applyAlignment="1">
      <alignment horizontal="right" vertical="center"/>
    </xf>
    <xf numFmtId="0" fontId="2" fillId="20" borderId="145" xfId="0" applyFont="1" applyFill="1" applyBorder="1" applyAlignment="1">
      <alignment horizontal="right" vertical="center"/>
    </xf>
    <xf numFmtId="0" fontId="2" fillId="20" borderId="146" xfId="0" applyFont="1" applyFill="1" applyBorder="1" applyAlignment="1">
      <alignment horizontal="right" vertical="center"/>
    </xf>
    <xf numFmtId="0" fontId="2" fillId="20" borderId="147" xfId="0" applyFont="1" applyFill="1" applyBorder="1" applyAlignment="1">
      <alignment horizontal="righ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DAEEF3"/>
      <color rgb="FFCCFFFF"/>
      <color rgb="FF006600"/>
      <color rgb="FF008000"/>
      <color rgb="FF0000CC"/>
      <color rgb="FFFFFF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Distribución Binomial</a:t>
            </a:r>
          </a:p>
        </c:rich>
      </c:tx>
      <c:layout>
        <c:manualLayout>
          <c:xMode val="edge"/>
          <c:yMode val="edge"/>
          <c:x val="0.38874345549738221"/>
          <c:y val="3.1476997578692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67539267015713E-2"/>
          <c:y val="0.13075060532687652"/>
          <c:w val="0.81413612565445026"/>
          <c:h val="0.704600484261503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'Binomial 1'!$B$10</c:f>
              <c:strCache>
                <c:ptCount val="1"/>
                <c:pt idx="0">
                  <c:v>Probabililidad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'Binomial 1'!$B$11:$B$62</c:f>
              <c:numCache>
                <c:formatCode>0.00000</c:formatCode>
                <c:ptCount val="52"/>
                <c:pt idx="1">
                  <c:v>2.2539155212602E-78</c:v>
                </c:pt>
                <c:pt idx="2">
                  <c:v>5.2591362162738337E-76</c:v>
                </c:pt>
                <c:pt idx="3">
                  <c:v>6.1181284649317867E-74</c:v>
                </c:pt>
                <c:pt idx="4">
                  <c:v>4.7313526795473988E-72</c:v>
                </c:pt>
                <c:pt idx="5">
                  <c:v>2.736298966338185E-70</c:v>
                </c:pt>
                <c:pt idx="6">
                  <c:v>1.2623459231373888E-68</c:v>
                </c:pt>
                <c:pt idx="7">
                  <c:v>4.8389927053598823E-67</c:v>
                </c:pt>
                <c:pt idx="8">
                  <c:v>1.5853461815655431E-65</c:v>
                </c:pt>
                <c:pt idx="9">
                  <c:v>4.5314478356413786E-64</c:v>
                </c:pt>
                <c:pt idx="10">
                  <c:v>1.1479667850291633E-62</c:v>
                </c:pt>
                <c:pt idx="11">
                  <c:v>2.6097111579662244E-61</c:v>
                </c:pt>
                <c:pt idx="12">
                  <c:v>5.3775866285365179E-60</c:v>
                </c:pt>
                <c:pt idx="13">
                  <c:v>1.012778815041073E-58</c:v>
                </c:pt>
                <c:pt idx="14">
                  <c:v>1.755483279404473E-57</c:v>
                </c:pt>
                <c:pt idx="15">
                  <c:v>2.8171326912347764E-56</c:v>
                </c:pt>
                <c:pt idx="16">
                  <c:v>4.2069181522440578E-55</c:v>
                </c:pt>
                <c:pt idx="17" formatCode="#,##0.00000">
                  <c:v>5.8721565875073123E-54</c:v>
                </c:pt>
                <c:pt idx="18" formatCode="#,##0.00000">
                  <c:v>7.6913737263822282E-53</c:v>
                </c:pt>
                <c:pt idx="19" formatCode="#,##0.00000">
                  <c:v>9.4860275958714539E-52</c:v>
                </c:pt>
                <c:pt idx="20" formatCode="#,##0.00000">
                  <c:v>1.105039004150658E-50</c:v>
                </c:pt>
                <c:pt idx="21" formatCode="#,##0.00000">
                  <c:v>1.2192263679128863E-49</c:v>
                </c:pt>
                <c:pt idx="22" formatCode="#,##0.00000">
                  <c:v>1.2772847663849139E-48</c:v>
                </c:pt>
                <c:pt idx="23" formatCode="#,##0.00000">
                  <c:v>1.2734142064867709E-47</c:v>
                </c:pt>
                <c:pt idx="24" formatCode="#,##0.00000">
                  <c:v>1.2106662600801917E-46</c:v>
                </c:pt>
                <c:pt idx="25" formatCode="#,##0.00000">
                  <c:v>1.0996885195728228E-45</c:v>
                </c:pt>
                <c:pt idx="26" formatCode="#,##0.00000">
                  <c:v>9.5599588634862936E-45</c:v>
                </c:pt>
                <c:pt idx="27" formatCode="#,##0.00000">
                  <c:v>7.9666323862385821E-44</c:v>
                </c:pt>
                <c:pt idx="28" formatCode="#,##0.00000">
                  <c:v>6.3733059089908609E-43</c:v>
                </c:pt>
                <c:pt idx="29" formatCode="#,##0.00000">
                  <c:v>4.9013757347715506E-42</c:v>
                </c:pt>
                <c:pt idx="30" formatCode="#,##0.00000">
                  <c:v>3.6281447967735283E-41</c:v>
                </c:pt>
                <c:pt idx="31" formatCode="#,##0.00000">
                  <c:v>2.5880766216985329E-40</c:v>
                </c:pt>
                <c:pt idx="32" formatCode="#,##0.00000">
                  <c:v>1.7810419762225566E-39</c:v>
                </c:pt>
                <c:pt idx="33" formatCode="#,##0.00000">
                  <c:v>1.1836508133645909E-38</c:v>
                </c:pt>
                <c:pt idx="34" formatCode="#,##0.00000">
                  <c:v>7.6040597707059322E-38</c:v>
                </c:pt>
                <c:pt idx="35" formatCode="#,##0.00000">
                  <c:v>4.7264449947328367E-37</c:v>
                </c:pt>
                <c:pt idx="36" formatCode="#,##0.00000">
                  <c:v>2.8448697492105624E-36</c:v>
                </c:pt>
                <c:pt idx="37" formatCode="#,##0.00000">
                  <c:v>1.6595073537061698E-35</c:v>
                </c:pt>
                <c:pt idx="38" formatCode="#,##0.00000">
                  <c:v>9.3889244876349207E-35</c:v>
                </c:pt>
                <c:pt idx="39" formatCode="#,##0.00000">
                  <c:v>5.1556725695258701E-34</c:v>
                </c:pt>
                <c:pt idx="40" formatCode="#,##0.00000">
                  <c:v>2.749692037080438E-33</c:v>
                </c:pt>
                <c:pt idx="41" formatCode="#,##0.00000">
                  <c:v>1.425257039220053E-32</c:v>
                </c:pt>
                <c:pt idx="42" formatCode="#,##0.00000">
                  <c:v>7.1842224741170874E-32</c:v>
                </c:pt>
                <c:pt idx="43" formatCode="#,##0.00000">
                  <c:v>3.5236900706384331E-31</c:v>
                </c:pt>
                <c:pt idx="44" formatCode="#,##0.00000">
                  <c:v>1.6826302972971401E-30</c:v>
                </c:pt>
                <c:pt idx="45" formatCode="#,##0.00000">
                  <c:v>7.8267803222760041E-30</c:v>
                </c:pt>
                <c:pt idx="46" formatCode="#,##0.00000">
                  <c:v>3.5481404127651267E-29</c:v>
                </c:pt>
                <c:pt idx="47" formatCode="#,##0.00000">
                  <c:v>1.5683809070918158E-28</c:v>
                </c:pt>
                <c:pt idx="48" formatCode="#,##0.00000">
                  <c:v>6.7629474575309393E-28</c:v>
                </c:pt>
                <c:pt idx="49" formatCode="#,##0.00000">
                  <c:v>2.846073721710908E-27</c:v>
                </c:pt>
                <c:pt idx="50" formatCode="#,##0.00000">
                  <c:v>1.1694071618458346E-26</c:v>
                </c:pt>
                <c:pt idx="51" formatCode="#,##0.00000">
                  <c:v>4.6932207428745284E-26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949-8DF7-6C0C9FCBA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46528"/>
        <c:axId val="79057280"/>
      </c:barChart>
      <c:lineChart>
        <c:grouping val="standard"/>
        <c:varyColors val="0"/>
        <c:ser>
          <c:idx val="1"/>
          <c:order val="1"/>
          <c:tx>
            <c:strRef>
              <c:f>'Binomial 1'!$C$10</c:f>
              <c:strCache>
                <c:ptCount val="1"/>
                <c:pt idx="0">
                  <c:v>Probabilidad acumulada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15"/>
            <c:spPr>
              <a:noFill/>
              <a:ln w="9525">
                <a:noFill/>
              </a:ln>
            </c:spPr>
          </c:marker>
          <c:val>
            <c:numRef>
              <c:f>'Binomial 1'!$C$11:$C$62</c:f>
              <c:numCache>
                <c:formatCode>0.00000</c:formatCode>
                <c:ptCount val="52"/>
                <c:pt idx="1">
                  <c:v>2.2539155212602E-78</c:v>
                </c:pt>
                <c:pt idx="2">
                  <c:v>5.2816753714864548E-76</c:v>
                </c:pt>
                <c:pt idx="3">
                  <c:v>6.1709452186467261E-74</c:v>
                </c:pt>
                <c:pt idx="4">
                  <c:v>4.7930621317337305E-72</c:v>
                </c:pt>
                <c:pt idx="5">
                  <c:v>2.7842295876554808E-70</c:v>
                </c:pt>
                <c:pt idx="6">
                  <c:v>1.2901882190139104E-68</c:v>
                </c:pt>
                <c:pt idx="7">
                  <c:v>4.9680115272612057E-67</c:v>
                </c:pt>
                <c:pt idx="8">
                  <c:v>1.6350262968380981E-65</c:v>
                </c:pt>
                <c:pt idx="9">
                  <c:v>4.6949504653252514E-64</c:v>
                </c:pt>
                <c:pt idx="10">
                  <c:v>1.1949162896824064E-62</c:v>
                </c:pt>
                <c:pt idx="11">
                  <c:v>2.7292027869344931E-61</c:v>
                </c:pt>
                <c:pt idx="12">
                  <c:v>5.6505069072300821E-60</c:v>
                </c:pt>
                <c:pt idx="13">
                  <c:v>1.0692838841133558E-58</c:v>
                </c:pt>
                <c:pt idx="14">
                  <c:v>1.8624116678158161E-57</c:v>
                </c:pt>
                <c:pt idx="15">
                  <c:v>3.0033738580164473E-56</c:v>
                </c:pt>
                <c:pt idx="16">
                  <c:v>4.5072555380456678E-55</c:v>
                </c:pt>
                <c:pt idx="17" formatCode="#,##0.00000">
                  <c:v>6.3228821413117935E-54</c:v>
                </c:pt>
                <c:pt idx="18" formatCode="#,##0.00000">
                  <c:v>8.3236619405133725E-53</c:v>
                </c:pt>
                <c:pt idx="19" formatCode="#,##0.00000">
                  <c:v>1.0318393789922587E-51</c:v>
                </c:pt>
                <c:pt idx="20" formatCode="#,##0.00000">
                  <c:v>1.2082229420498315E-50</c:v>
                </c:pt>
                <c:pt idx="21" formatCode="#,##0.00000">
                  <c:v>1.3400486621178441E-49</c:v>
                </c:pt>
                <c:pt idx="22" formatCode="#,##0.00000">
                  <c:v>1.4112896325966746E-48</c:v>
                </c:pt>
                <c:pt idx="23" formatCode="#,##0.00000">
                  <c:v>1.4145431697464098E-47</c:v>
                </c:pt>
                <c:pt idx="24" formatCode="#,##0.00000">
                  <c:v>1.3521205770548154E-46</c:v>
                </c:pt>
                <c:pt idx="25" formatCode="#,##0.00000">
                  <c:v>1.2349005772782924E-45</c:v>
                </c:pt>
                <c:pt idx="26" formatCode="#,##0.00000">
                  <c:v>1.0794859440764525E-44</c:v>
                </c:pt>
                <c:pt idx="27" formatCode="#,##0.00000">
                  <c:v>9.0461183303151574E-44</c:v>
                </c:pt>
                <c:pt idx="28" formatCode="#,##0.00000">
                  <c:v>7.2779177420223952E-43</c:v>
                </c:pt>
                <c:pt idx="29" formatCode="#,##0.00000">
                  <c:v>5.6291675089737651E-42</c:v>
                </c:pt>
                <c:pt idx="30" formatCode="#,##0.00000">
                  <c:v>4.1910615476708649E-41</c:v>
                </c:pt>
                <c:pt idx="31" formatCode="#,##0.00000">
                  <c:v>3.007182776465467E-40</c:v>
                </c:pt>
                <c:pt idx="32" formatCode="#,##0.00000">
                  <c:v>2.081760253869071E-39</c:v>
                </c:pt>
                <c:pt idx="33" formatCode="#,##0.00000">
                  <c:v>1.3918268387514539E-38</c:v>
                </c:pt>
                <c:pt idx="34" formatCode="#,##0.00000">
                  <c:v>8.9958866094571966E-38</c:v>
                </c:pt>
                <c:pt idx="35" formatCode="#,##0.00000">
                  <c:v>5.6260336556784315E-37</c:v>
                </c:pt>
                <c:pt idx="36" formatCode="#,##0.00000">
                  <c:v>3.4074731147783731E-36</c:v>
                </c:pt>
                <c:pt idx="37" formatCode="#,##0.00000">
                  <c:v>2.0002546651840165E-35</c:v>
                </c:pt>
                <c:pt idx="38" formatCode="#,##0.00000">
                  <c:v>1.1389179152818843E-34</c:v>
                </c:pt>
                <c:pt idx="39" formatCode="#,##0.00000">
                  <c:v>6.2945904848076261E-34</c:v>
                </c:pt>
                <c:pt idx="40" formatCode="#,##0.00000">
                  <c:v>3.37915108556122E-33</c:v>
                </c:pt>
                <c:pt idx="41" formatCode="#,##0.00000">
                  <c:v>1.7631721477761686E-32</c:v>
                </c:pt>
                <c:pt idx="42" formatCode="#,##0.00000">
                  <c:v>8.9473946218934061E-32</c:v>
                </c:pt>
                <c:pt idx="43" formatCode="#,##0.00000">
                  <c:v>4.418429532827808E-31</c:v>
                </c:pt>
                <c:pt idx="44" formatCode="#,##0.00000">
                  <c:v>2.124473250579904E-30</c:v>
                </c:pt>
                <c:pt idx="45" formatCode="#,##0.00000">
                  <c:v>9.9512535728560395E-30</c:v>
                </c:pt>
                <c:pt idx="46" formatCode="#,##0.00000">
                  <c:v>4.5432657700507501E-29</c:v>
                </c:pt>
                <c:pt idx="47" formatCode="#,##0.00000">
                  <c:v>2.0227074840969332E-28</c:v>
                </c:pt>
                <c:pt idx="48" formatCode="#,##0.00000">
                  <c:v>8.7856549416278537E-28</c:v>
                </c:pt>
                <c:pt idx="49" formatCode="#,##0.00000">
                  <c:v>3.7246392158735726E-27</c:v>
                </c:pt>
                <c:pt idx="50" formatCode="#,##0.00000">
                  <c:v>1.5418710834332023E-26</c:v>
                </c:pt>
                <c:pt idx="51" formatCode="#,##0.00000">
                  <c:v>6.2350918263077441E-26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7-4949-8DF7-6C0C9FCBA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059200"/>
        <c:axId val="79073280"/>
      </c:lineChart>
      <c:catAx>
        <c:axId val="790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Casos - N ª de Exitos</a:t>
                </a:r>
              </a:p>
            </c:rich>
          </c:tx>
          <c:layout>
            <c:manualLayout>
              <c:xMode val="edge"/>
              <c:yMode val="edge"/>
              <c:x val="0.4188481675392689"/>
              <c:y val="0.91041162227602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0572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9057280"/>
        <c:scaling>
          <c:orientation val="minMax"/>
          <c:max val="0.30000000000000032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Probabilidad</a:t>
                </a:r>
              </a:p>
            </c:rich>
          </c:tx>
          <c:layout>
            <c:manualLayout>
              <c:xMode val="edge"/>
              <c:yMode val="edge"/>
              <c:x val="1.9633507853403141E-2"/>
              <c:y val="0.37772397094431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046528"/>
        <c:crosses val="autoZero"/>
        <c:crossBetween val="between"/>
      </c:valAx>
      <c:catAx>
        <c:axId val="79059200"/>
        <c:scaling>
          <c:orientation val="minMax"/>
        </c:scaling>
        <c:delete val="1"/>
        <c:axPos val="b"/>
        <c:majorTickMark val="out"/>
        <c:minorTickMark val="none"/>
        <c:tickLblPos val="none"/>
        <c:crossAx val="79073280"/>
        <c:crosses val="autoZero"/>
        <c:auto val="1"/>
        <c:lblAlgn val="ctr"/>
        <c:lblOffset val="100"/>
        <c:noMultiLvlLbl val="0"/>
      </c:catAx>
      <c:valAx>
        <c:axId val="79073280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Probabilidad acumulada</a:t>
                </a:r>
              </a:p>
            </c:rich>
          </c:tx>
          <c:layout>
            <c:manualLayout>
              <c:xMode val="edge"/>
              <c:yMode val="edge"/>
              <c:x val="0.95157068062827388"/>
              <c:y val="0.288135593220338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059200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76439790576066"/>
          <c:y val="0.32445520581113801"/>
          <c:w val="0.23298429319371741"/>
          <c:h val="0.10411622276029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Distribución de Poisson</a:t>
            </a:r>
          </a:p>
        </c:rich>
      </c:tx>
      <c:layout>
        <c:manualLayout>
          <c:xMode val="edge"/>
          <c:yMode val="edge"/>
          <c:x val="0.37745764653406488"/>
          <c:y val="3.1476997578692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996308770555"/>
          <c:y val="0.12106537530266349"/>
          <c:w val="0.79423379791542759"/>
          <c:h val="0.73607748184019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'Poisson 1'!$B$6</c:f>
              <c:strCache>
                <c:ptCount val="1"/>
                <c:pt idx="0">
                  <c:v>Probabililidad 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'Poisson 1'!$B$7:$B$58</c:f>
              <c:numCache>
                <c:formatCode>0.00000</c:formatCode>
                <c:ptCount val="52"/>
                <c:pt idx="1">
                  <c:v>1.580420060273613E-61</c:v>
                </c:pt>
                <c:pt idx="2">
                  <c:v>2.2125880843830572E-59</c:v>
                </c:pt>
                <c:pt idx="3">
                  <c:v>1.5488116590681565E-57</c:v>
                </c:pt>
                <c:pt idx="4">
                  <c:v>7.2277877423179731E-56</c:v>
                </c:pt>
                <c:pt idx="5">
                  <c:v>2.5297257098112919E-54</c:v>
                </c:pt>
                <c:pt idx="6">
                  <c:v>7.0832319874716532E-53</c:v>
                </c:pt>
                <c:pt idx="7">
                  <c:v>1.652754130410041E-51</c:v>
                </c:pt>
                <c:pt idx="8">
                  <c:v>3.3055082608201197E-50</c:v>
                </c:pt>
                <c:pt idx="9">
                  <c:v>5.7846394564350925E-49</c:v>
                </c:pt>
                <c:pt idx="10">
                  <c:v>8.998328043343613E-48</c:v>
                </c:pt>
                <c:pt idx="11">
                  <c:v>1.2597659260680987E-46</c:v>
                </c:pt>
                <c:pt idx="12">
                  <c:v>1.6033384513594122E-45</c:v>
                </c:pt>
                <c:pt idx="13">
                  <c:v>1.8705615265859606E-44</c:v>
                </c:pt>
                <c:pt idx="14">
                  <c:v>2.0144508747848896E-43</c:v>
                </c:pt>
                <c:pt idx="15">
                  <c:v>2.0144508747848884E-42</c:v>
                </c:pt>
                <c:pt idx="16">
                  <c:v>1.8801541497992348E-41</c:v>
                </c:pt>
                <c:pt idx="17">
                  <c:v>1.6451348810743379E-40</c:v>
                </c:pt>
                <c:pt idx="18">
                  <c:v>1.3548169608847436E-39</c:v>
                </c:pt>
                <c:pt idx="19">
                  <c:v>1.0537465251325798E-38</c:v>
                </c:pt>
                <c:pt idx="20">
                  <c:v>7.7644480799242603E-38</c:v>
                </c:pt>
                <c:pt idx="21">
                  <c:v>5.4351136559470642E-37</c:v>
                </c:pt>
                <c:pt idx="22">
                  <c:v>3.6234091039646643E-36</c:v>
                </c:pt>
                <c:pt idx="23">
                  <c:v>2.3058057934320587E-35</c:v>
                </c:pt>
                <c:pt idx="24">
                  <c:v>1.403533961219513E-34</c:v>
                </c:pt>
                <c:pt idx="25">
                  <c:v>8.1872814404472454E-34</c:v>
                </c:pt>
                <c:pt idx="26">
                  <c:v>4.5848776066504431E-33</c:v>
                </c:pt>
                <c:pt idx="27">
                  <c:v>2.4687802497348224E-32</c:v>
                </c:pt>
                <c:pt idx="28">
                  <c:v>1.2801082776402882E-31</c:v>
                </c:pt>
                <c:pt idx="29">
                  <c:v>6.4005413882013398E-31</c:v>
                </c:pt>
                <c:pt idx="30">
                  <c:v>3.0899165322351353E-30</c:v>
                </c:pt>
                <c:pt idx="31">
                  <c:v>1.4419610483764169E-29</c:v>
                </c:pt>
                <c:pt idx="32">
                  <c:v>6.5120821539579584E-29</c:v>
                </c:pt>
                <c:pt idx="33">
                  <c:v>2.8490359423566136E-28</c:v>
                </c:pt>
                <c:pt idx="34">
                  <c:v>1.2086819149391697E-27</c:v>
                </c:pt>
                <c:pt idx="35">
                  <c:v>4.9769255321024779E-27</c:v>
                </c:pt>
                <c:pt idx="36">
                  <c:v>1.9907702128409777E-26</c:v>
                </c:pt>
                <c:pt idx="37">
                  <c:v>7.7418841610483241E-26</c:v>
                </c:pt>
                <c:pt idx="38">
                  <c:v>2.9293615744506793E-25</c:v>
                </c:pt>
                <c:pt idx="39">
                  <c:v>1.0792384747976292E-24</c:v>
                </c:pt>
                <c:pt idx="40">
                  <c:v>3.8741893967094139E-24</c:v>
                </c:pt>
                <c:pt idx="41">
                  <c:v>1.3559662888482978E-23</c:v>
                </c:pt>
                <c:pt idx="42">
                  <c:v>4.6301287911892775E-23</c:v>
                </c:pt>
                <c:pt idx="43">
                  <c:v>1.5433762637297703E-22</c:v>
                </c:pt>
                <c:pt idx="44">
                  <c:v>5.0249459749341404E-22</c:v>
                </c:pt>
                <c:pt idx="45">
                  <c:v>1.5988464465699517E-21</c:v>
                </c:pt>
                <c:pt idx="46">
                  <c:v>4.9741889448842741E-21</c:v>
                </c:pt>
                <c:pt idx="47">
                  <c:v>1.5138835919213082E-20</c:v>
                </c:pt>
                <c:pt idx="48">
                  <c:v>4.5094404865741497E-20</c:v>
                </c:pt>
                <c:pt idx="49">
                  <c:v>1.3152534752507895E-19</c:v>
                </c:pt>
                <c:pt idx="50">
                  <c:v>3.7578670721451003E-19</c:v>
                </c:pt>
                <c:pt idx="51">
                  <c:v>1.0522027802006162E-18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B4D-87B6-DC134596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171392"/>
        <c:axId val="80173312"/>
      </c:barChart>
      <c:lineChart>
        <c:grouping val="standard"/>
        <c:varyColors val="0"/>
        <c:ser>
          <c:idx val="1"/>
          <c:order val="1"/>
          <c:tx>
            <c:strRef>
              <c:f>'Poisson 1'!$C$6</c:f>
              <c:strCache>
                <c:ptCount val="1"/>
                <c:pt idx="0">
                  <c:v>Probabilidad acumulada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square"/>
            <c:size val="9"/>
            <c:spPr>
              <a:noFill/>
              <a:ln w="9525">
                <a:noFill/>
              </a:ln>
            </c:spPr>
          </c:marker>
          <c:val>
            <c:numRef>
              <c:f>'Poisson 1'!$C$7:$C$58</c:f>
              <c:numCache>
                <c:formatCode>0.00000</c:formatCode>
                <c:ptCount val="52"/>
                <c:pt idx="1">
                  <c:v>1.580420060273613E-61</c:v>
                </c:pt>
                <c:pt idx="2">
                  <c:v>2.2283922849858169E-59</c:v>
                </c:pt>
                <c:pt idx="3">
                  <c:v>1.5710955819179946E-57</c:v>
                </c:pt>
                <c:pt idx="4">
                  <c:v>7.3848973005097752E-56</c:v>
                </c:pt>
                <c:pt idx="5">
                  <c:v>2.6035746828164044E-54</c:v>
                </c:pt>
                <c:pt idx="6">
                  <c:v>7.3435894557532421E-53</c:v>
                </c:pt>
                <c:pt idx="7">
                  <c:v>1.7261900249675929E-51</c:v>
                </c:pt>
                <c:pt idx="8">
                  <c:v>3.4781272633168119E-50</c:v>
                </c:pt>
                <c:pt idx="9">
                  <c:v>6.1324521827668619E-49</c:v>
                </c:pt>
                <c:pt idx="10">
                  <c:v>9.6115732616202439E-48</c:v>
                </c:pt>
                <c:pt idx="11">
                  <c:v>1.3558816586843124E-46</c:v>
                </c:pt>
                <c:pt idx="12">
                  <c:v>1.7389266172278248E-45</c:v>
                </c:pt>
                <c:pt idx="13">
                  <c:v>2.0444541883087529E-44</c:v>
                </c:pt>
                <c:pt idx="14">
                  <c:v>2.2188962936157638E-43</c:v>
                </c:pt>
                <c:pt idx="15">
                  <c:v>2.2363405041464714E-42</c:v>
                </c:pt>
                <c:pt idx="16">
                  <c:v>2.1037882002138917E-41</c:v>
                </c:pt>
                <c:pt idx="17">
                  <c:v>1.8555137010957203E-40</c:v>
                </c:pt>
                <c:pt idx="18">
                  <c:v>1.5403683309943168E-39</c:v>
                </c:pt>
                <c:pt idx="19">
                  <c:v>1.2077833582320099E-38</c:v>
                </c:pt>
                <c:pt idx="20">
                  <c:v>8.9722314381564073E-38</c:v>
                </c:pt>
                <c:pt idx="21">
                  <c:v>6.3323367997626257E-37</c:v>
                </c:pt>
                <c:pt idx="22">
                  <c:v>4.2566427839409262E-36</c:v>
                </c:pt>
                <c:pt idx="23">
                  <c:v>2.731470071826149E-35</c:v>
                </c:pt>
                <c:pt idx="24">
                  <c:v>1.6766809684021454E-34</c:v>
                </c:pt>
                <c:pt idx="25">
                  <c:v>9.8639624088493553E-34</c:v>
                </c:pt>
                <c:pt idx="26">
                  <c:v>5.5712738475353095E-33</c:v>
                </c:pt>
                <c:pt idx="27">
                  <c:v>3.0259076344883754E-32</c:v>
                </c:pt>
                <c:pt idx="28">
                  <c:v>1.5826990410891E-31</c:v>
                </c:pt>
                <c:pt idx="29">
                  <c:v>7.9832404292904543E-31</c:v>
                </c:pt>
                <c:pt idx="30">
                  <c:v>3.8882405751642345E-30</c:v>
                </c:pt>
                <c:pt idx="31">
                  <c:v>1.8307851058928255E-29</c:v>
                </c:pt>
                <c:pt idx="32">
                  <c:v>8.3428672598508027E-29</c:v>
                </c:pt>
                <c:pt idx="33">
                  <c:v>3.6833226683416938E-28</c:v>
                </c:pt>
                <c:pt idx="34">
                  <c:v>1.5770141817733438E-27</c:v>
                </c:pt>
                <c:pt idx="35">
                  <c:v>6.553939713875777E-27</c:v>
                </c:pt>
                <c:pt idx="36">
                  <c:v>2.646164184228581E-26</c:v>
                </c:pt>
                <c:pt idx="37">
                  <c:v>1.0388048345276776E-25</c:v>
                </c:pt>
                <c:pt idx="38">
                  <c:v>3.9681664089783953E-25</c:v>
                </c:pt>
                <c:pt idx="39">
                  <c:v>1.4760551156954591E-24</c:v>
                </c:pt>
                <c:pt idx="40">
                  <c:v>5.350244512404884E-24</c:v>
                </c:pt>
                <c:pt idx="41">
                  <c:v>1.8909907400887729E-23</c:v>
                </c:pt>
                <c:pt idx="42">
                  <c:v>6.521119531278098E-23</c:v>
                </c:pt>
                <c:pt idx="43">
                  <c:v>2.1954882168575834E-22</c:v>
                </c:pt>
                <c:pt idx="44">
                  <c:v>7.2204341917917149E-22</c:v>
                </c:pt>
                <c:pt idx="45">
                  <c:v>2.3208898657491134E-21</c:v>
                </c:pt>
                <c:pt idx="46">
                  <c:v>7.2950788106334195E-21</c:v>
                </c:pt>
                <c:pt idx="47">
                  <c:v>2.2433914729846703E-20</c:v>
                </c:pt>
                <c:pt idx="48">
                  <c:v>6.7528319595588005E-20</c:v>
                </c:pt>
                <c:pt idx="49">
                  <c:v>1.9905366712066634E-19</c:v>
                </c:pt>
                <c:pt idx="50">
                  <c:v>5.7484037433517009E-19</c:v>
                </c:pt>
                <c:pt idx="51">
                  <c:v>1.6270431545358051E-18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B-4B4D-87B6-DC134596A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179200"/>
        <c:axId val="80180736"/>
      </c:lineChart>
      <c:catAx>
        <c:axId val="8017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Casos</a:t>
                </a:r>
              </a:p>
            </c:rich>
          </c:tx>
          <c:layout>
            <c:manualLayout>
              <c:xMode val="edge"/>
              <c:yMode val="edge"/>
              <c:x val="0.47182205816758138"/>
              <c:y val="0.922518159806292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173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80173312"/>
        <c:scaling>
          <c:orientation val="minMax"/>
          <c:max val="0.30000000000000032"/>
        </c:scaling>
        <c:delete val="0"/>
        <c:axPos val="l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Probabilidad</a:t>
                </a:r>
              </a:p>
            </c:rich>
          </c:tx>
          <c:layout>
            <c:manualLayout>
              <c:xMode val="edge"/>
              <c:yMode val="edge"/>
              <c:x val="1.4416785110676088E-2"/>
              <c:y val="0.37772397094431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171392"/>
        <c:crosses val="autoZero"/>
        <c:crossBetween val="between"/>
      </c:valAx>
      <c:catAx>
        <c:axId val="80179200"/>
        <c:scaling>
          <c:orientation val="minMax"/>
        </c:scaling>
        <c:delete val="1"/>
        <c:axPos val="b"/>
        <c:majorTickMark val="out"/>
        <c:minorTickMark val="none"/>
        <c:tickLblPos val="none"/>
        <c:crossAx val="80180736"/>
        <c:crosses val="autoZero"/>
        <c:auto val="1"/>
        <c:lblAlgn val="ctr"/>
        <c:lblOffset val="100"/>
        <c:noMultiLvlLbl val="0"/>
      </c:catAx>
      <c:valAx>
        <c:axId val="80180736"/>
        <c:scaling>
          <c:orientation val="minMax"/>
          <c:max val="1"/>
        </c:scaling>
        <c:delete val="0"/>
        <c:axPos val="r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Probabilidad acumulada</a:t>
                </a:r>
              </a:p>
            </c:rich>
          </c:tx>
          <c:layout>
            <c:manualLayout>
              <c:xMode val="edge"/>
              <c:yMode val="edge"/>
              <c:x val="0.94495473316340783"/>
              <c:y val="0.280871670702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179200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82063683946991"/>
          <c:y val="0.27118644067796632"/>
          <c:w val="0.23328979542730463"/>
          <c:h val="0.10411622276029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178" r="0.75000000000000178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1552576</xdr:colOff>
      <xdr:row>5</xdr:row>
      <xdr:rowOff>171449</xdr:rowOff>
    </xdr:from>
    <xdr:to>
      <xdr:col>2</xdr:col>
      <xdr:colOff>1931028</xdr:colOff>
      <xdr:row>5</xdr:row>
      <xdr:rowOff>657224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53426" y="1762124"/>
          <a:ext cx="378452" cy="4857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1323975</xdr:colOff>
      <xdr:row>10</xdr:row>
      <xdr:rowOff>38100</xdr:rowOff>
    </xdr:from>
    <xdr:to>
      <xdr:col>2</xdr:col>
      <xdr:colOff>2180378</xdr:colOff>
      <xdr:row>11</xdr:row>
      <xdr:rowOff>5489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24825" y="3552825"/>
          <a:ext cx="856403" cy="653189"/>
        </a:xfrm>
        <a:prstGeom prst="rect">
          <a:avLst/>
        </a:prstGeom>
        <a:noFill/>
      </xdr:spPr>
    </xdr:pic>
    <xdr:clientData/>
  </xdr:twoCellAnchor>
  <xdr:twoCellAnchor>
    <xdr:from>
      <xdr:col>2</xdr:col>
      <xdr:colOff>676275</xdr:colOff>
      <xdr:row>22</xdr:row>
      <xdr:rowOff>38099</xdr:rowOff>
    </xdr:from>
    <xdr:to>
      <xdr:col>2</xdr:col>
      <xdr:colOff>2819400</xdr:colOff>
      <xdr:row>22</xdr:row>
      <xdr:rowOff>809624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477125" y="8248649"/>
          <a:ext cx="2143125" cy="7715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47625</xdr:colOff>
      <xdr:row>17</xdr:row>
      <xdr:rowOff>85724</xdr:rowOff>
    </xdr:from>
    <xdr:to>
      <xdr:col>2</xdr:col>
      <xdr:colOff>3660774</xdr:colOff>
      <xdr:row>17</xdr:row>
      <xdr:rowOff>619123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848475" y="6600824"/>
          <a:ext cx="3613149" cy="53339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7</xdr:col>
      <xdr:colOff>19050</xdr:colOff>
      <xdr:row>27</xdr:row>
      <xdr:rowOff>0</xdr:rowOff>
    </xdr:to>
    <xdr:pic>
      <xdr:nvPicPr>
        <xdr:cNvPr id="3073" name="Picture 1" descr="Diapositiva53">
          <a:extLst>
            <a:ext uri="{FF2B5EF4-FFF2-40B4-BE49-F238E27FC236}">
              <a16:creationId xmlns:a16="http://schemas.microsoft.com/office/drawing/2014/main" id="{00000000-0008-0000-0D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90525"/>
          <a:ext cx="5334000" cy="404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9525</xdr:colOff>
      <xdr:row>54</xdr:row>
      <xdr:rowOff>152400</xdr:rowOff>
    </xdr:to>
    <xdr:pic>
      <xdr:nvPicPr>
        <xdr:cNvPr id="3074" name="Picture 2" descr="Diapositiva55">
          <a:extLst>
            <a:ext uri="{FF2B5EF4-FFF2-40B4-BE49-F238E27FC236}">
              <a16:creationId xmlns:a16="http://schemas.microsoft.com/office/drawing/2014/main" id="{00000000-0008-0000-0D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991100"/>
          <a:ext cx="5343525" cy="4038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7</xdr:col>
      <xdr:colOff>0</xdr:colOff>
      <xdr:row>84</xdr:row>
      <xdr:rowOff>19050</xdr:rowOff>
    </xdr:to>
    <xdr:pic>
      <xdr:nvPicPr>
        <xdr:cNvPr id="3075" name="Picture 3" descr="Diapositiva56">
          <a:extLst>
            <a:ext uri="{FF2B5EF4-FFF2-40B4-BE49-F238E27FC236}">
              <a16:creationId xmlns:a16="http://schemas.microsoft.com/office/drawing/2014/main" id="{00000000-0008-0000-0D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591675"/>
          <a:ext cx="5334000" cy="4229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7</xdr:col>
      <xdr:colOff>0</xdr:colOff>
      <xdr:row>113</xdr:row>
      <xdr:rowOff>0</xdr:rowOff>
    </xdr:to>
    <xdr:pic>
      <xdr:nvPicPr>
        <xdr:cNvPr id="3076" name="Picture 4" descr="Diapositiva58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4354175"/>
          <a:ext cx="5334000" cy="421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6</xdr:col>
      <xdr:colOff>752475</xdr:colOff>
      <xdr:row>141</xdr:row>
      <xdr:rowOff>19050</xdr:rowOff>
    </xdr:to>
    <xdr:pic>
      <xdr:nvPicPr>
        <xdr:cNvPr id="3077" name="Picture 5" descr="Diapositiva59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116675"/>
          <a:ext cx="5324475" cy="40671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7</xdr:col>
      <xdr:colOff>0</xdr:colOff>
      <xdr:row>170</xdr:row>
      <xdr:rowOff>0</xdr:rowOff>
    </xdr:to>
    <xdr:pic>
      <xdr:nvPicPr>
        <xdr:cNvPr id="3078" name="Picture 6" descr="Diapositiva60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23717250"/>
          <a:ext cx="5334000" cy="421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7</xdr:col>
      <xdr:colOff>9525</xdr:colOff>
      <xdr:row>199</xdr:row>
      <xdr:rowOff>9525</xdr:rowOff>
    </xdr:to>
    <xdr:pic>
      <xdr:nvPicPr>
        <xdr:cNvPr id="3079" name="Picture 7" descr="Diapositiva61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8489275"/>
          <a:ext cx="5343525" cy="42100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7</xdr:col>
      <xdr:colOff>9525</xdr:colOff>
      <xdr:row>18</xdr:row>
      <xdr:rowOff>114300</xdr:rowOff>
    </xdr:to>
    <xdr:pic>
      <xdr:nvPicPr>
        <xdr:cNvPr id="1025" name="Picture 1" descr="Diapositiva4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390525"/>
          <a:ext cx="5324475" cy="420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219075</xdr:rowOff>
    </xdr:from>
    <xdr:to>
      <xdr:col>7</xdr:col>
      <xdr:colOff>28575</xdr:colOff>
      <xdr:row>56</xdr:row>
      <xdr:rowOff>123825</xdr:rowOff>
    </xdr:to>
    <xdr:pic>
      <xdr:nvPicPr>
        <xdr:cNvPr id="1026" name="Picture 2" descr="Diapositiva42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638925"/>
          <a:ext cx="5362575" cy="4181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219075</xdr:rowOff>
    </xdr:from>
    <xdr:to>
      <xdr:col>6</xdr:col>
      <xdr:colOff>752475</xdr:colOff>
      <xdr:row>86</xdr:row>
      <xdr:rowOff>19050</xdr:rowOff>
    </xdr:to>
    <xdr:pic>
      <xdr:nvPicPr>
        <xdr:cNvPr id="1027" name="Picture 3" descr="Diapositiva43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1401425"/>
          <a:ext cx="5324475" cy="423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7</xdr:col>
      <xdr:colOff>19050</xdr:colOff>
      <xdr:row>115</xdr:row>
      <xdr:rowOff>0</xdr:rowOff>
    </xdr:to>
    <xdr:pic>
      <xdr:nvPicPr>
        <xdr:cNvPr id="1028" name="Picture 4" descr="Diapositiva44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182975"/>
          <a:ext cx="5353050" cy="420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118</xdr:row>
      <xdr:rowOff>9525</xdr:rowOff>
    </xdr:from>
    <xdr:to>
      <xdr:col>7</xdr:col>
      <xdr:colOff>0</xdr:colOff>
      <xdr:row>144</xdr:row>
      <xdr:rowOff>28575</xdr:rowOff>
    </xdr:to>
    <xdr:pic>
      <xdr:nvPicPr>
        <xdr:cNvPr id="1029" name="Picture 5" descr="Diapositiva45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20945475"/>
          <a:ext cx="5314950" cy="42291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47625</xdr:rowOff>
    </xdr:from>
    <xdr:to>
      <xdr:col>11</xdr:col>
      <xdr:colOff>428625</xdr:colOff>
      <xdr:row>13</xdr:row>
      <xdr:rowOff>190500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17</xdr:row>
      <xdr:rowOff>161924</xdr:rowOff>
    </xdr:from>
    <xdr:to>
      <xdr:col>0</xdr:col>
      <xdr:colOff>2857499</xdr:colOff>
      <xdr:row>21</xdr:row>
      <xdr:rowOff>38099</xdr:rowOff>
    </xdr:to>
    <xdr:pic>
      <xdr:nvPicPr>
        <xdr:cNvPr id="1026" name="Picture 2" descr="Ecuación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4" y="4410074"/>
          <a:ext cx="2619375" cy="5238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133351</xdr:colOff>
      <xdr:row>17</xdr:row>
      <xdr:rowOff>168737</xdr:rowOff>
    </xdr:from>
    <xdr:to>
      <xdr:col>8</xdr:col>
      <xdr:colOff>323850</xdr:colOff>
      <xdr:row>19</xdr:row>
      <xdr:rowOff>92672</xdr:rowOff>
    </xdr:to>
    <xdr:pic>
      <xdr:nvPicPr>
        <xdr:cNvPr id="2049" name="Picture 1" descr="http://www.ucm.es/info/genetica/Estadistica/estadi86.gif">
          <a:extLst>
            <a:ext uri="{FF2B5EF4-FFF2-40B4-BE49-F238E27FC236}">
              <a16:creationId xmlns:a16="http://schemas.microsoft.com/office/drawing/2014/main" id="{00000000-0008-0000-07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6" y="4302587"/>
          <a:ext cx="5172074" cy="46686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857250</xdr:colOff>
      <xdr:row>2</xdr:row>
      <xdr:rowOff>152400</xdr:rowOff>
    </xdr:from>
    <xdr:to>
      <xdr:col>6</xdr:col>
      <xdr:colOff>3613702</xdr:colOff>
      <xdr:row>2</xdr:row>
      <xdr:rowOff>457200</xdr:rowOff>
    </xdr:to>
    <xdr:pic>
      <xdr:nvPicPr>
        <xdr:cNvPr id="1025" name="Picture 1" descr="P(X = x) = (1 - p)^{x-1}p\,">
          <a:extLst>
            <a:ext uri="{FF2B5EF4-FFF2-40B4-BE49-F238E27FC236}">
              <a16:creationId xmlns:a16="http://schemas.microsoft.com/office/drawing/2014/main" id="{00000000-0008-0000-08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39600" y="476250"/>
          <a:ext cx="2756452" cy="304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790575</xdr:colOff>
      <xdr:row>5</xdr:row>
      <xdr:rowOff>266700</xdr:rowOff>
    </xdr:from>
    <xdr:to>
      <xdr:col>7</xdr:col>
      <xdr:colOff>1814</xdr:colOff>
      <xdr:row>5</xdr:row>
      <xdr:rowOff>628650</xdr:rowOff>
    </xdr:to>
    <xdr:pic>
      <xdr:nvPicPr>
        <xdr:cNvPr id="1026" name="Picture 2" descr="P(Y=x) = (1 - p)^{x}p \,">
          <a:extLst>
            <a:ext uri="{FF2B5EF4-FFF2-40B4-BE49-F238E27FC236}">
              <a16:creationId xmlns:a16="http://schemas.microsoft.com/office/drawing/2014/main" id="{00000000-0008-0000-08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72925" y="2762250"/>
          <a:ext cx="3240314" cy="3619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1495424</xdr:colOff>
      <xdr:row>9</xdr:row>
      <xdr:rowOff>123825</xdr:rowOff>
    </xdr:from>
    <xdr:to>
      <xdr:col>6</xdr:col>
      <xdr:colOff>2609849</xdr:colOff>
      <xdr:row>11</xdr:row>
      <xdr:rowOff>154574</xdr:rowOff>
    </xdr:to>
    <xdr:pic>
      <xdr:nvPicPr>
        <xdr:cNvPr id="1027" name="Picture 3" descr="\ E(X) = \frac{1}{p}.">
          <a:extLst>
            <a:ext uri="{FF2B5EF4-FFF2-40B4-BE49-F238E27FC236}">
              <a16:creationId xmlns:a16="http://schemas.microsoft.com/office/drawing/2014/main" id="{00000000-0008-0000-08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77774" y="5105400"/>
          <a:ext cx="1114425" cy="5450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1381124</xdr:colOff>
      <xdr:row>13</xdr:row>
      <xdr:rowOff>142875</xdr:rowOff>
    </xdr:from>
    <xdr:to>
      <xdr:col>6</xdr:col>
      <xdr:colOff>3067049</xdr:colOff>
      <xdr:row>15</xdr:row>
      <xdr:rowOff>240353</xdr:rowOff>
    </xdr:to>
    <xdr:pic>
      <xdr:nvPicPr>
        <xdr:cNvPr id="1028" name="Picture 4" descr="\ E(Y) = \frac{1-p}{p}.">
          <a:extLst>
            <a:ext uri="{FF2B5EF4-FFF2-40B4-BE49-F238E27FC236}">
              <a16:creationId xmlns:a16="http://schemas.microsoft.com/office/drawing/2014/main" id="{00000000-0008-0000-08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563474" y="6153150"/>
          <a:ext cx="1685925" cy="61182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647700</xdr:colOff>
      <xdr:row>18</xdr:row>
      <xdr:rowOff>123825</xdr:rowOff>
    </xdr:from>
    <xdr:to>
      <xdr:col>6</xdr:col>
      <xdr:colOff>3267287</xdr:colOff>
      <xdr:row>20</xdr:row>
      <xdr:rowOff>142875</xdr:rowOff>
    </xdr:to>
    <xdr:pic>
      <xdr:nvPicPr>
        <xdr:cNvPr id="1029" name="Picture 5" descr="\mbox{var}(Y) = \mbox{var}(X) = \frac{1-p}{p^2}.">
          <a:extLst>
            <a:ext uri="{FF2B5EF4-FFF2-40B4-BE49-F238E27FC236}">
              <a16:creationId xmlns:a16="http://schemas.microsoft.com/office/drawing/2014/main" id="{00000000-0008-0000-08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30050" y="7419975"/>
          <a:ext cx="2619587" cy="5334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4</xdr:row>
      <xdr:rowOff>235527</xdr:rowOff>
    </xdr:from>
    <xdr:to>
      <xdr:col>9</xdr:col>
      <xdr:colOff>523874</xdr:colOff>
      <xdr:row>5</xdr:row>
      <xdr:rowOff>708986</xdr:rowOff>
    </xdr:to>
    <xdr:pic>
      <xdr:nvPicPr>
        <xdr:cNvPr id="1028" name="Picture 4" descr="P(X=x)=\frac{{d \choose x}{{N-d \choose n-x}}}{{N \choose n}},">
          <a:extLst>
            <a:ext uri="{FF2B5EF4-FFF2-40B4-BE49-F238E27FC236}">
              <a16:creationId xmlns:a16="http://schemas.microsoft.com/office/drawing/2014/main" id="{00000000-0008-0000-09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29475" y="1273752"/>
          <a:ext cx="3067049" cy="100685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9</xdr:row>
      <xdr:rowOff>161925</xdr:rowOff>
    </xdr:from>
    <xdr:to>
      <xdr:col>8</xdr:col>
      <xdr:colOff>1743075</xdr:colOff>
      <xdr:row>9</xdr:row>
      <xdr:rowOff>678557</xdr:rowOff>
    </xdr:to>
    <xdr:pic>
      <xdr:nvPicPr>
        <xdr:cNvPr id="1029" name="Picture 5" descr="E[X]=\frac{nd}{N}">
          <a:extLst>
            <a:ext uri="{FF2B5EF4-FFF2-40B4-BE49-F238E27FC236}">
              <a16:creationId xmlns:a16="http://schemas.microsoft.com/office/drawing/2014/main" id="{00000000-0008-0000-09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24850" y="2962275"/>
          <a:ext cx="1209675" cy="51663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12</xdr:row>
      <xdr:rowOff>104775</xdr:rowOff>
    </xdr:from>
    <xdr:to>
      <xdr:col>9</xdr:col>
      <xdr:colOff>628196</xdr:colOff>
      <xdr:row>14</xdr:row>
      <xdr:rowOff>142875</xdr:rowOff>
    </xdr:to>
    <xdr:pic>
      <xdr:nvPicPr>
        <xdr:cNvPr id="1030" name="Picture 6" descr="Var[X]=npq\frac{N-n}{N-1}.">
          <a:extLst>
            <a:ext uri="{FF2B5EF4-FFF2-40B4-BE49-F238E27FC236}">
              <a16:creationId xmlns:a16="http://schemas.microsoft.com/office/drawing/2014/main" id="{00000000-0008-0000-09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20050" y="4152900"/>
          <a:ext cx="2380796" cy="5524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19050</xdr:colOff>
      <xdr:row>26</xdr:row>
      <xdr:rowOff>152400</xdr:rowOff>
    </xdr:to>
    <xdr:pic>
      <xdr:nvPicPr>
        <xdr:cNvPr id="2049" name="Picture 1" descr="Diapositiva47">
          <a:extLst>
            <a:ext uri="{FF2B5EF4-FFF2-40B4-BE49-F238E27FC236}">
              <a16:creationId xmlns:a16="http://schemas.microsoft.com/office/drawing/2014/main" id="{00000000-0008-0000-0A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0525"/>
          <a:ext cx="5353050" cy="4038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7</xdr:col>
      <xdr:colOff>9525</xdr:colOff>
      <xdr:row>55</xdr:row>
      <xdr:rowOff>0</xdr:rowOff>
    </xdr:to>
    <xdr:pic>
      <xdr:nvPicPr>
        <xdr:cNvPr id="2050" name="Picture 2" descr="Diapositiva48">
          <a:extLst>
            <a:ext uri="{FF2B5EF4-FFF2-40B4-BE49-F238E27FC236}">
              <a16:creationId xmlns:a16="http://schemas.microsoft.com/office/drawing/2014/main" id="{00000000-0008-0000-0A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991100"/>
          <a:ext cx="5343525" cy="404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7</xdr:col>
      <xdr:colOff>0</xdr:colOff>
      <xdr:row>84</xdr:row>
      <xdr:rowOff>28575</xdr:rowOff>
    </xdr:to>
    <xdr:pic>
      <xdr:nvPicPr>
        <xdr:cNvPr id="2051" name="Picture 3" descr="Diapositiva49">
          <a:extLst>
            <a:ext uri="{FF2B5EF4-FFF2-40B4-BE49-F238E27FC236}">
              <a16:creationId xmlns:a16="http://schemas.microsoft.com/office/drawing/2014/main" id="{00000000-0008-0000-0A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591675"/>
          <a:ext cx="5334000" cy="423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7</xdr:col>
      <xdr:colOff>9525</xdr:colOff>
      <xdr:row>113</xdr:row>
      <xdr:rowOff>0</xdr:rowOff>
    </xdr:to>
    <xdr:pic>
      <xdr:nvPicPr>
        <xdr:cNvPr id="2052" name="Picture 4" descr="Diapositiva50">
          <a:extLst>
            <a:ext uri="{FF2B5EF4-FFF2-40B4-BE49-F238E27FC236}">
              <a16:creationId xmlns:a16="http://schemas.microsoft.com/office/drawing/2014/main" id="{00000000-0008-0000-0A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4354175"/>
          <a:ext cx="5343525" cy="4210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7</xdr:col>
      <xdr:colOff>0</xdr:colOff>
      <xdr:row>141</xdr:row>
      <xdr:rowOff>28575</xdr:rowOff>
    </xdr:to>
    <xdr:pic>
      <xdr:nvPicPr>
        <xdr:cNvPr id="2053" name="Picture 5" descr="Diapositiva51">
          <a:extLst>
            <a:ext uri="{FF2B5EF4-FFF2-40B4-BE49-F238E27FC236}">
              <a16:creationId xmlns:a16="http://schemas.microsoft.com/office/drawing/2014/main" id="{00000000-0008-0000-0A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9116675"/>
          <a:ext cx="5334000" cy="40767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0</xdr:row>
      <xdr:rowOff>114300</xdr:rowOff>
    </xdr:from>
    <xdr:to>
      <xdr:col>12</xdr:col>
      <xdr:colOff>581025</xdr:colOff>
      <xdr:row>15</xdr:row>
      <xdr:rowOff>19050</xdr:rowOff>
    </xdr:to>
    <xdr:graphicFrame macro="">
      <xdr:nvGraphicFramePr>
        <xdr:cNvPr id="5121" name="Chart 1">
          <a:extLst>
            <a:ext uri="{FF2B5EF4-FFF2-40B4-BE49-F238E27FC236}">
              <a16:creationId xmlns:a16="http://schemas.microsoft.com/office/drawing/2014/main" id="{00000000-0008-0000-0B00-000001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proyectosame.com/brotes/inicio.ht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es.wikipedia.org/wiki/Distribuci%C3%B3n_hipergeom%C3%A9tric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isfrutalasmatematicas.com/index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ucm.es/info/genetica/Estadistica/estadistica_basica%201.ht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es.wikipedia.org/wiki/Distribuci%C3%B3n_geom%C3%A9trica" TargetMode="External"/><Relationship Id="rId1" Type="http://schemas.openxmlformats.org/officeDocument/2006/relationships/hyperlink" Target="http://www.estadisticafacil.com/Main/DistribucionGeometrica" TargetMode="External"/><Relationship Id="rId4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6"/>
  <sheetViews>
    <sheetView tabSelected="1" workbookViewId="0">
      <selection activeCell="A6" sqref="A6"/>
    </sheetView>
  </sheetViews>
  <sheetFormatPr baseColWidth="10" defaultRowHeight="15.75" x14ac:dyDescent="0.2"/>
  <cols>
    <col min="1" max="5" width="11.42578125" style="381"/>
    <col min="10" max="12" width="11.42578125" style="381"/>
    <col min="13" max="13" width="26.140625" style="381" customWidth="1"/>
    <col min="14" max="16384" width="11.42578125" style="381"/>
  </cols>
  <sheetData>
    <row r="2" spans="1:13" ht="39.950000000000003" customHeight="1" x14ac:dyDescent="0.2">
      <c r="B2" s="402" t="s">
        <v>219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</row>
    <row r="3" spans="1:13" ht="39.950000000000003" customHeight="1" x14ac:dyDescent="0.2">
      <c r="B3" s="404" t="s">
        <v>218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</row>
    <row r="4" spans="1:13" ht="31.5" x14ac:dyDescent="0.2">
      <c r="I4" s="380"/>
    </row>
    <row r="5" spans="1:13" ht="49.5" customHeight="1" x14ac:dyDescent="0.2">
      <c r="A5" s="405" t="s">
        <v>221</v>
      </c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</row>
    <row r="6" spans="1:13" x14ac:dyDescent="0.2">
      <c r="I6" s="381"/>
    </row>
    <row r="7" spans="1:13" x14ac:dyDescent="0.2">
      <c r="I7" s="381"/>
    </row>
    <row r="8" spans="1:13" x14ac:dyDescent="0.2">
      <c r="I8" s="383"/>
    </row>
    <row r="9" spans="1:13" ht="18.75" x14ac:dyDescent="0.2">
      <c r="I9" s="382"/>
    </row>
    <row r="10" spans="1:13" x14ac:dyDescent="0.2">
      <c r="I10" s="383"/>
    </row>
    <row r="11" spans="1:13" ht="18.75" x14ac:dyDescent="0.2">
      <c r="I11" s="382"/>
    </row>
    <row r="12" spans="1:13" x14ac:dyDescent="0.2">
      <c r="I12" s="383"/>
    </row>
    <row r="13" spans="1:13" x14ac:dyDescent="0.2">
      <c r="I13" s="381"/>
    </row>
    <row r="14" spans="1:13" x14ac:dyDescent="0.2">
      <c r="I14" s="381"/>
    </row>
    <row r="15" spans="1:13" x14ac:dyDescent="0.2">
      <c r="I15" s="381"/>
    </row>
    <row r="16" spans="1:13" ht="28.5" x14ac:dyDescent="0.2">
      <c r="I16" s="384"/>
    </row>
    <row r="17" spans="5:13" customFormat="1" ht="19.5" customHeight="1" x14ac:dyDescent="0.2">
      <c r="G17" s="397"/>
      <c r="H17" s="398"/>
      <c r="I17" s="398"/>
      <c r="J17" s="398"/>
      <c r="K17" s="398"/>
      <c r="L17" s="387"/>
      <c r="M17" s="387"/>
    </row>
    <row r="18" spans="5:13" customFormat="1" ht="32.25" customHeight="1" x14ac:dyDescent="0.2">
      <c r="E18" s="399"/>
      <c r="F18" s="400"/>
      <c r="G18" s="400"/>
      <c r="H18" s="400"/>
      <c r="I18" s="400"/>
      <c r="J18" s="400"/>
      <c r="K18" s="400"/>
      <c r="L18" s="400"/>
      <c r="M18" s="400"/>
    </row>
    <row r="19" spans="5:13" customFormat="1" x14ac:dyDescent="0.2">
      <c r="H19" s="401"/>
      <c r="I19" s="397"/>
      <c r="J19" s="397"/>
      <c r="K19" s="381"/>
      <c r="L19" s="381"/>
      <c r="M19" s="381"/>
    </row>
    <row r="20" spans="5:13" customFormat="1" x14ac:dyDescent="0.2">
      <c r="I20" s="381"/>
      <c r="J20" s="381"/>
      <c r="K20" s="381"/>
      <c r="L20" s="381"/>
      <c r="M20" s="381"/>
    </row>
    <row r="21" spans="5:13" customFormat="1" ht="18.75" x14ac:dyDescent="0.2">
      <c r="I21" s="382"/>
      <c r="J21" s="381"/>
      <c r="K21" s="381"/>
      <c r="L21" s="381"/>
      <c r="M21" s="381"/>
    </row>
    <row r="22" spans="5:13" customFormat="1" ht="18.75" x14ac:dyDescent="0.2">
      <c r="I22" s="382"/>
      <c r="J22" s="381"/>
      <c r="K22" s="381"/>
      <c r="L22" s="381"/>
      <c r="M22" s="381"/>
    </row>
    <row r="23" spans="5:13" customFormat="1" x14ac:dyDescent="0.2">
      <c r="I23" s="381"/>
      <c r="J23" s="381"/>
      <c r="K23" s="381"/>
      <c r="L23" s="381"/>
      <c r="M23" s="381"/>
    </row>
    <row r="24" spans="5:13" customFormat="1" x14ac:dyDescent="0.2">
      <c r="I24" s="381"/>
      <c r="J24" s="381"/>
      <c r="K24" s="381"/>
      <c r="L24" s="381"/>
      <c r="M24" s="381"/>
    </row>
    <row r="25" spans="5:13" customFormat="1" x14ac:dyDescent="0.2">
      <c r="I25" s="385"/>
      <c r="J25" s="381"/>
      <c r="K25" s="381"/>
      <c r="L25" s="381"/>
      <c r="M25" s="381"/>
    </row>
    <row r="26" spans="5:13" customFormat="1" x14ac:dyDescent="0.2">
      <c r="I26" s="381"/>
      <c r="J26" s="381"/>
      <c r="K26" s="381"/>
      <c r="L26" s="381"/>
      <c r="M26" s="381"/>
    </row>
    <row r="27" spans="5:13" customFormat="1" x14ac:dyDescent="0.2">
      <c r="I27" s="381"/>
      <c r="J27" s="381"/>
      <c r="K27" s="381"/>
      <c r="L27" s="381"/>
      <c r="M27" s="381"/>
    </row>
    <row r="28" spans="5:13" customFormat="1" ht="21" x14ac:dyDescent="0.2">
      <c r="I28" s="386"/>
      <c r="J28" s="381"/>
      <c r="K28" s="381"/>
      <c r="L28" s="381"/>
      <c r="M28" s="381"/>
    </row>
    <row r="29" spans="5:13" customFormat="1" ht="21" x14ac:dyDescent="0.2">
      <c r="I29" s="386"/>
      <c r="J29" s="381"/>
      <c r="K29" s="381"/>
      <c r="L29" s="381"/>
      <c r="M29" s="381"/>
    </row>
    <row r="30" spans="5:13" customFormat="1" ht="21" x14ac:dyDescent="0.2">
      <c r="I30" s="386"/>
      <c r="J30" s="381"/>
      <c r="K30" s="381"/>
      <c r="L30" s="381"/>
      <c r="M30" s="381"/>
    </row>
    <row r="31" spans="5:13" customFormat="1" ht="18.75" x14ac:dyDescent="0.2">
      <c r="I31" s="382"/>
      <c r="J31" s="381"/>
      <c r="K31" s="381"/>
      <c r="L31" s="381"/>
      <c r="M31" s="381"/>
    </row>
    <row r="32" spans="5:13" customFormat="1" ht="18.75" x14ac:dyDescent="0.2">
      <c r="I32" s="382"/>
      <c r="J32" s="381"/>
      <c r="K32" s="381"/>
      <c r="L32" s="381"/>
      <c r="M32" s="381"/>
    </row>
    <row r="33" spans="8:13" customFormat="1" ht="18.75" x14ac:dyDescent="0.2">
      <c r="I33" s="382"/>
      <c r="J33" s="381"/>
      <c r="K33" s="381"/>
      <c r="L33" s="381"/>
      <c r="M33" s="381"/>
    </row>
    <row r="36" spans="8:13" x14ac:dyDescent="0.2">
      <c r="H36" s="308"/>
      <c r="I36" s="308"/>
      <c r="J36" s="393"/>
      <c r="K36" s="393"/>
    </row>
  </sheetData>
  <mergeCells count="6">
    <mergeCell ref="G17:K17"/>
    <mergeCell ref="E18:M18"/>
    <mergeCell ref="H19:J19"/>
    <mergeCell ref="B2:M2"/>
    <mergeCell ref="B3:M3"/>
    <mergeCell ref="A5:M5"/>
  </mergeCells>
  <hyperlinks>
    <hyperlink ref="B3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workbookViewId="0">
      <selection activeCell="C5" sqref="C5:C6"/>
    </sheetView>
  </sheetViews>
  <sheetFormatPr baseColWidth="10" defaultRowHeight="12.75" x14ac:dyDescent="0.2"/>
  <cols>
    <col min="1" max="1" width="5" customWidth="1"/>
    <col min="2" max="2" width="22" customWidth="1"/>
    <col min="3" max="3" width="17.85546875" customWidth="1"/>
    <col min="4" max="4" width="22.42578125" customWidth="1"/>
    <col min="5" max="5" width="14.85546875" customWidth="1"/>
    <col min="6" max="6" width="13.140625" customWidth="1"/>
    <col min="9" max="9" width="29.7109375" customWidth="1"/>
    <col min="14" max="14" width="27.28515625" customWidth="1"/>
  </cols>
  <sheetData>
    <row r="1" spans="1:21" x14ac:dyDescent="0.2">
      <c r="H1" s="462" t="s">
        <v>51</v>
      </c>
      <c r="I1" s="406"/>
      <c r="J1" s="406"/>
      <c r="K1" s="406"/>
      <c r="L1" s="406"/>
      <c r="M1" s="406"/>
      <c r="N1" s="406"/>
      <c r="O1" s="406"/>
      <c r="P1" s="406"/>
    </row>
    <row r="2" spans="1:21" ht="13.5" thickBot="1" x14ac:dyDescent="0.25"/>
    <row r="3" spans="1:21" ht="35.25" customHeight="1" thickBot="1" x14ac:dyDescent="0.35">
      <c r="B3" s="463" t="s">
        <v>94</v>
      </c>
      <c r="C3" s="464"/>
      <c r="D3" s="465"/>
      <c r="E3" s="157"/>
      <c r="F3" s="157"/>
      <c r="H3" s="145" t="s">
        <v>49</v>
      </c>
      <c r="I3" s="138"/>
      <c r="J3" s="134"/>
      <c r="K3" s="134"/>
      <c r="L3" s="134"/>
    </row>
    <row r="4" spans="1:21" ht="21" thickBot="1" x14ac:dyDescent="0.35">
      <c r="B4" s="166"/>
      <c r="C4" s="42"/>
      <c r="D4" s="52"/>
      <c r="E4" s="158"/>
      <c r="F4" s="158"/>
      <c r="H4" s="143" t="s">
        <v>50</v>
      </c>
      <c r="I4" s="138"/>
      <c r="J4" s="134"/>
      <c r="K4" s="134"/>
      <c r="L4" s="134"/>
    </row>
    <row r="5" spans="1:21" ht="42" customHeight="1" x14ac:dyDescent="0.3">
      <c r="B5" s="163" t="s">
        <v>48</v>
      </c>
      <c r="C5" s="164">
        <v>5000</v>
      </c>
      <c r="D5" s="41"/>
      <c r="E5" s="159"/>
      <c r="F5" s="159"/>
      <c r="I5" s="138"/>
      <c r="J5" s="134"/>
      <c r="K5" s="134"/>
      <c r="L5" s="134"/>
    </row>
    <row r="6" spans="1:21" ht="57" customHeight="1" thickBot="1" x14ac:dyDescent="0.35">
      <c r="B6" s="165" t="s">
        <v>102</v>
      </c>
      <c r="C6" s="191">
        <v>50</v>
      </c>
      <c r="D6" s="167"/>
      <c r="E6" s="160"/>
      <c r="F6" s="160"/>
      <c r="I6" s="138"/>
      <c r="J6" s="134"/>
      <c r="K6" s="134"/>
      <c r="L6" s="134"/>
    </row>
    <row r="7" spans="1:21" ht="15.75" x14ac:dyDescent="0.25">
      <c r="B7" s="155"/>
      <c r="C7" s="156"/>
      <c r="D7" s="160"/>
      <c r="E7" s="160"/>
      <c r="F7" s="160"/>
    </row>
    <row r="8" spans="1:21" ht="20.25" x14ac:dyDescent="0.3">
      <c r="B8" s="155"/>
      <c r="C8" s="156"/>
      <c r="D8" s="160"/>
      <c r="E8" s="160"/>
      <c r="F8" s="160"/>
      <c r="I8" s="136"/>
      <c r="J8" s="134"/>
    </row>
    <row r="9" spans="1:21" ht="13.5" thickBot="1" x14ac:dyDescent="0.25">
      <c r="H9" s="135" t="s">
        <v>53</v>
      </c>
      <c r="I9" s="137"/>
    </row>
    <row r="10" spans="1:21" ht="69.75" customHeight="1" thickBot="1" x14ac:dyDescent="0.25">
      <c r="B10" s="168" t="s">
        <v>52</v>
      </c>
      <c r="C10" s="169" t="s">
        <v>95</v>
      </c>
      <c r="D10" s="169" t="s">
        <v>96</v>
      </c>
      <c r="E10" s="169" t="s">
        <v>97</v>
      </c>
      <c r="F10" s="170" t="s">
        <v>37</v>
      </c>
      <c r="I10" s="137"/>
    </row>
    <row r="11" spans="1:21" ht="20.25" customHeight="1" x14ac:dyDescent="0.3">
      <c r="A11" s="171">
        <v>1</v>
      </c>
      <c r="B11" s="187">
        <v>123</v>
      </c>
      <c r="C11" s="187">
        <v>4</v>
      </c>
      <c r="D11" s="172">
        <f>HYPGEOMDIST(C11,B11,$C$6,$C$5)</f>
        <v>2.6384741683227485E-2</v>
      </c>
      <c r="E11" s="173">
        <f>(B11*$C$6)/$C$5</f>
        <v>1.23</v>
      </c>
      <c r="F11" s="174">
        <f>B11*D11*(1-D11)*(($C$5-B11)/($C$5-1))</f>
        <v>3.0825842020379191</v>
      </c>
      <c r="I11" s="161"/>
      <c r="J11" s="140"/>
      <c r="K11" s="141"/>
    </row>
    <row r="12" spans="1:21" ht="20.25" customHeight="1" x14ac:dyDescent="0.3">
      <c r="A12" s="179">
        <f>A11+1</f>
        <v>2</v>
      </c>
      <c r="B12" s="188">
        <v>123</v>
      </c>
      <c r="C12" s="188">
        <v>4</v>
      </c>
      <c r="D12" s="180">
        <f t="shared" ref="D12" si="0">HYPGEOMDIST(C12,B12,$C$6,$C$5)</f>
        <v>2.6384741683227485E-2</v>
      </c>
      <c r="E12" s="181">
        <f t="shared" ref="E12" si="1">(B12*$C$6)/$C$5</f>
        <v>1.23</v>
      </c>
      <c r="F12" s="182">
        <f t="shared" ref="F12" si="2">B12*D12*(1-D12)*(($C$5-B12)/($C$5-1))</f>
        <v>3.0825842020379191</v>
      </c>
      <c r="H12" t="s">
        <v>54</v>
      </c>
      <c r="I12" s="139"/>
      <c r="J12" s="140"/>
      <c r="K12" s="141"/>
    </row>
    <row r="13" spans="1:21" ht="20.25" customHeight="1" x14ac:dyDescent="0.3">
      <c r="A13" s="175">
        <f t="shared" ref="A13:A60" si="3">A12+1</f>
        <v>3</v>
      </c>
      <c r="B13" s="189">
        <v>123</v>
      </c>
      <c r="C13" s="189">
        <v>4</v>
      </c>
      <c r="D13" s="176">
        <f>HYPGEOMDIST(C13,B13,$C$6,$C$5)</f>
        <v>2.6384741683227485E-2</v>
      </c>
      <c r="E13" s="177">
        <f>(B13*$C$6)/$C$5</f>
        <v>1.23</v>
      </c>
      <c r="F13" s="178">
        <f>B13*D13*(1-D13)*(($C$5-B13)/($C$5-1))</f>
        <v>3.0825842020379191</v>
      </c>
    </row>
    <row r="14" spans="1:21" ht="20.25" customHeight="1" x14ac:dyDescent="0.3">
      <c r="A14" s="179">
        <f t="shared" si="3"/>
        <v>4</v>
      </c>
      <c r="B14" s="188">
        <v>123</v>
      </c>
      <c r="C14" s="188">
        <v>4</v>
      </c>
      <c r="D14" s="180">
        <f t="shared" ref="D14" si="4">HYPGEOMDIST(C14,B14,$C$6,$C$5)</f>
        <v>2.6384741683227485E-2</v>
      </c>
      <c r="E14" s="181">
        <f t="shared" ref="E14" si="5">(B14*$C$6)/$C$5</f>
        <v>1.23</v>
      </c>
      <c r="F14" s="182">
        <f t="shared" ref="F14" si="6">B14*D14*(1-D14)*(($C$5-B14)/($C$5-1))</f>
        <v>3.0825842020379191</v>
      </c>
    </row>
    <row r="15" spans="1:21" ht="20.25" customHeight="1" x14ac:dyDescent="0.3">
      <c r="A15" s="175">
        <f t="shared" si="3"/>
        <v>5</v>
      </c>
      <c r="B15" s="189">
        <v>123</v>
      </c>
      <c r="C15" s="189">
        <v>4</v>
      </c>
      <c r="D15" s="176">
        <f>HYPGEOMDIST(C15,B15,$C$6,$C$5)</f>
        <v>2.6384741683227485E-2</v>
      </c>
      <c r="E15" s="177">
        <f>(B15*$C$6)/$C$5</f>
        <v>1.23</v>
      </c>
      <c r="F15" s="178">
        <f>B15*D15*(1-D15)*(($C$5-B15)/($C$5-1))</f>
        <v>3.0825842020379191</v>
      </c>
    </row>
    <row r="16" spans="1:21" ht="20.25" customHeight="1" x14ac:dyDescent="0.3">
      <c r="A16" s="179">
        <f t="shared" si="3"/>
        <v>6</v>
      </c>
      <c r="B16" s="188">
        <v>123</v>
      </c>
      <c r="C16" s="188">
        <v>4</v>
      </c>
      <c r="D16" s="180">
        <f t="shared" ref="D16" si="7">HYPGEOMDIST(C16,B16,$C$6,$C$5)</f>
        <v>2.6384741683227485E-2</v>
      </c>
      <c r="E16" s="181">
        <f t="shared" ref="E16" si="8">(B16*$C$6)/$C$5</f>
        <v>1.23</v>
      </c>
      <c r="F16" s="182">
        <f t="shared" ref="F16" si="9">B16*D16*(1-D16)*(($C$5-B16)/($C$5-1))</f>
        <v>3.0825842020379191</v>
      </c>
      <c r="Q16" s="144"/>
      <c r="R16" s="144"/>
      <c r="S16" s="144"/>
      <c r="T16" s="144"/>
      <c r="U16" s="144"/>
    </row>
    <row r="17" spans="1:21" ht="20.25" customHeight="1" x14ac:dyDescent="0.3">
      <c r="A17" s="175">
        <f t="shared" si="3"/>
        <v>7</v>
      </c>
      <c r="B17" s="189">
        <v>123</v>
      </c>
      <c r="C17" s="189">
        <v>4</v>
      </c>
      <c r="D17" s="176">
        <f>HYPGEOMDIST(C17,B17,$C$6,$C$5)</f>
        <v>2.6384741683227485E-2</v>
      </c>
      <c r="E17" s="177">
        <f>(B17*$C$6)/$C$5</f>
        <v>1.23</v>
      </c>
      <c r="F17" s="178">
        <f>B17*D17*(1-D17)*(($C$5-B17)/($C$5-1))</f>
        <v>3.0825842020379191</v>
      </c>
      <c r="H17" s="162" t="s">
        <v>100</v>
      </c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</row>
    <row r="18" spans="1:21" ht="20.25" customHeight="1" x14ac:dyDescent="0.3">
      <c r="A18" s="179">
        <f t="shared" si="3"/>
        <v>8</v>
      </c>
      <c r="B18" s="188">
        <v>123</v>
      </c>
      <c r="C18" s="188">
        <v>4</v>
      </c>
      <c r="D18" s="180">
        <f t="shared" ref="D18" si="10">HYPGEOMDIST(C18,B18,$C$6,$C$5)</f>
        <v>2.6384741683227485E-2</v>
      </c>
      <c r="E18" s="181">
        <f t="shared" ref="E18" si="11">(B18*$C$6)/$C$5</f>
        <v>1.23</v>
      </c>
      <c r="F18" s="182">
        <f t="shared" ref="F18" si="12">B18*D18*(1-D18)*(($C$5-B18)/($C$5-1))</f>
        <v>3.0825842020379191</v>
      </c>
      <c r="I18" s="143" t="s">
        <v>98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</row>
    <row r="19" spans="1:21" ht="20.25" customHeight="1" x14ac:dyDescent="0.3">
      <c r="A19" s="175">
        <f t="shared" si="3"/>
        <v>9</v>
      </c>
      <c r="B19" s="189">
        <v>123</v>
      </c>
      <c r="C19" s="189">
        <v>4</v>
      </c>
      <c r="D19" s="176">
        <f>HYPGEOMDIST(C19,B19,$C$6,$C$5)</f>
        <v>2.6384741683227485E-2</v>
      </c>
      <c r="E19" s="177">
        <f>(B19*$C$6)/$C$5</f>
        <v>1.23</v>
      </c>
      <c r="F19" s="178">
        <f>B19*D19*(1-D19)*(($C$5-B19)/($C$5-1))</f>
        <v>3.0825842020379191</v>
      </c>
      <c r="I19" s="154" t="s">
        <v>99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</row>
    <row r="20" spans="1:21" ht="20.25" customHeight="1" x14ac:dyDescent="0.3">
      <c r="A20" s="179">
        <f t="shared" si="3"/>
        <v>10</v>
      </c>
      <c r="B20" s="188">
        <v>123</v>
      </c>
      <c r="C20" s="188">
        <v>4</v>
      </c>
      <c r="D20" s="180">
        <f t="shared" ref="D20" si="13">HYPGEOMDIST(C20,B20,$C$6,$C$5)</f>
        <v>2.6384741683227485E-2</v>
      </c>
      <c r="E20" s="181">
        <f t="shared" ref="E20" si="14">(B20*$C$6)/$C$5</f>
        <v>1.23</v>
      </c>
      <c r="F20" s="182">
        <f t="shared" ref="F20" si="15">B20*D20*(1-D20)*(($C$5-B20)/($C$5-1))</f>
        <v>3.0825842020379191</v>
      </c>
      <c r="I20" s="462" t="s">
        <v>101</v>
      </c>
      <c r="J20" s="406"/>
      <c r="K20" s="406"/>
      <c r="L20" s="406"/>
      <c r="M20" s="406"/>
      <c r="N20" s="406"/>
      <c r="O20" s="144"/>
      <c r="P20" s="144"/>
      <c r="Q20" s="144"/>
      <c r="R20" s="144"/>
      <c r="S20" s="144"/>
      <c r="T20" s="144"/>
      <c r="U20" s="144"/>
    </row>
    <row r="21" spans="1:21" ht="20.25" customHeight="1" x14ac:dyDescent="0.3">
      <c r="A21" s="175">
        <f t="shared" si="3"/>
        <v>11</v>
      </c>
      <c r="B21" s="189">
        <v>123</v>
      </c>
      <c r="C21" s="189">
        <v>4</v>
      </c>
      <c r="D21" s="176">
        <f>HYPGEOMDIST(C21,B21,$C$6,$C$5)</f>
        <v>2.6384741683227485E-2</v>
      </c>
      <c r="E21" s="177">
        <f>(B21*$C$6)/$C$5</f>
        <v>1.23</v>
      </c>
      <c r="F21" s="178">
        <f>B21*D21*(1-D21)*(($C$5-B21)/($C$5-1))</f>
        <v>3.0825842020379191</v>
      </c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</row>
    <row r="22" spans="1:21" ht="20.25" customHeight="1" x14ac:dyDescent="0.3">
      <c r="A22" s="179">
        <f t="shared" si="3"/>
        <v>12</v>
      </c>
      <c r="B22" s="188">
        <v>123</v>
      </c>
      <c r="C22" s="188">
        <v>4</v>
      </c>
      <c r="D22" s="180">
        <f t="shared" ref="D22" si="16">HYPGEOMDIST(C22,B22,$C$6,$C$5)</f>
        <v>2.6384741683227485E-2</v>
      </c>
      <c r="E22" s="181">
        <f t="shared" ref="E22" si="17">(B22*$C$6)/$C$5</f>
        <v>1.23</v>
      </c>
      <c r="F22" s="182">
        <f t="shared" ref="F22" si="18">B22*D22*(1-D22)*(($C$5-B22)/($C$5-1))</f>
        <v>3.0825842020379191</v>
      </c>
      <c r="H22" s="142"/>
    </row>
    <row r="23" spans="1:21" ht="20.25" customHeight="1" x14ac:dyDescent="0.3">
      <c r="A23" s="175">
        <f t="shared" si="3"/>
        <v>13</v>
      </c>
      <c r="B23" s="189">
        <v>123</v>
      </c>
      <c r="C23" s="189">
        <v>4</v>
      </c>
      <c r="D23" s="176">
        <f>HYPGEOMDIST(C23,B23,$C$6,$C$5)</f>
        <v>2.6384741683227485E-2</v>
      </c>
      <c r="E23" s="177">
        <f>(B23*$C$6)/$C$5</f>
        <v>1.23</v>
      </c>
      <c r="F23" s="178">
        <f>B23*D23*(1-D23)*(($C$5-B23)/($C$5-1))</f>
        <v>3.0825842020379191</v>
      </c>
      <c r="H23" s="142"/>
    </row>
    <row r="24" spans="1:21" ht="20.25" customHeight="1" x14ac:dyDescent="0.3">
      <c r="A24" s="179">
        <f t="shared" si="3"/>
        <v>14</v>
      </c>
      <c r="B24" s="188">
        <v>123</v>
      </c>
      <c r="C24" s="188">
        <v>4</v>
      </c>
      <c r="D24" s="180">
        <f t="shared" ref="D24" si="19">HYPGEOMDIST(C24,B24,$C$6,$C$5)</f>
        <v>2.6384741683227485E-2</v>
      </c>
      <c r="E24" s="181">
        <f t="shared" ref="E24" si="20">(B24*$C$6)/$C$5</f>
        <v>1.23</v>
      </c>
      <c r="F24" s="182">
        <f t="shared" ref="F24" si="21">B24*D24*(1-D24)*(($C$5-B24)/($C$5-1))</f>
        <v>3.0825842020379191</v>
      </c>
    </row>
    <row r="25" spans="1:21" ht="20.25" customHeight="1" x14ac:dyDescent="0.3">
      <c r="A25" s="175">
        <f t="shared" si="3"/>
        <v>15</v>
      </c>
      <c r="B25" s="189">
        <v>123</v>
      </c>
      <c r="C25" s="189">
        <v>4</v>
      </c>
      <c r="D25" s="176">
        <f>HYPGEOMDIST(C25,B25,$C$6,$C$5)</f>
        <v>2.6384741683227485E-2</v>
      </c>
      <c r="E25" s="177">
        <f>(B25*$C$6)/$C$5</f>
        <v>1.23</v>
      </c>
      <c r="F25" s="178">
        <f>B25*D25*(1-D25)*(($C$5-B25)/($C$5-1))</f>
        <v>3.0825842020379191</v>
      </c>
    </row>
    <row r="26" spans="1:21" ht="20.25" customHeight="1" x14ac:dyDescent="0.3">
      <c r="A26" s="179">
        <f t="shared" si="3"/>
        <v>16</v>
      </c>
      <c r="B26" s="188">
        <v>123</v>
      </c>
      <c r="C26" s="188">
        <v>4</v>
      </c>
      <c r="D26" s="180">
        <f t="shared" ref="D26" si="22">HYPGEOMDIST(C26,B26,$C$6,$C$5)</f>
        <v>2.6384741683227485E-2</v>
      </c>
      <c r="E26" s="181">
        <f t="shared" ref="E26" si="23">(B26*$C$6)/$C$5</f>
        <v>1.23</v>
      </c>
      <c r="F26" s="182">
        <f t="shared" ref="F26" si="24">B26*D26*(1-D26)*(($C$5-B26)/($C$5-1))</f>
        <v>3.0825842020379191</v>
      </c>
    </row>
    <row r="27" spans="1:21" ht="20.25" customHeight="1" x14ac:dyDescent="0.3">
      <c r="A27" s="175">
        <f t="shared" si="3"/>
        <v>17</v>
      </c>
      <c r="B27" s="189">
        <v>123</v>
      </c>
      <c r="C27" s="189">
        <v>4</v>
      </c>
      <c r="D27" s="176">
        <f>HYPGEOMDIST(C27,B27,$C$6,$C$5)</f>
        <v>2.6384741683227485E-2</v>
      </c>
      <c r="E27" s="177">
        <f>(B27*$C$6)/$C$5</f>
        <v>1.23</v>
      </c>
      <c r="F27" s="178">
        <f>B27*D27*(1-D27)*(($C$5-B27)/($C$5-1))</f>
        <v>3.0825842020379191</v>
      </c>
    </row>
    <row r="28" spans="1:21" ht="20.25" customHeight="1" x14ac:dyDescent="0.3">
      <c r="A28" s="179">
        <f t="shared" si="3"/>
        <v>18</v>
      </c>
      <c r="B28" s="188">
        <v>123</v>
      </c>
      <c r="C28" s="188">
        <v>4</v>
      </c>
      <c r="D28" s="180">
        <f t="shared" ref="D28" si="25">HYPGEOMDIST(C28,B28,$C$6,$C$5)</f>
        <v>2.6384741683227485E-2</v>
      </c>
      <c r="E28" s="181">
        <f t="shared" ref="E28" si="26">(B28*$C$6)/$C$5</f>
        <v>1.23</v>
      </c>
      <c r="F28" s="182">
        <f t="shared" ref="F28" si="27">B28*D28*(1-D28)*(($C$5-B28)/($C$5-1))</f>
        <v>3.0825842020379191</v>
      </c>
    </row>
    <row r="29" spans="1:21" ht="20.25" customHeight="1" x14ac:dyDescent="0.3">
      <c r="A29" s="175">
        <f t="shared" si="3"/>
        <v>19</v>
      </c>
      <c r="B29" s="189">
        <v>123</v>
      </c>
      <c r="C29" s="189">
        <v>4</v>
      </c>
      <c r="D29" s="176">
        <f>HYPGEOMDIST(C29,B29,$C$6,$C$5)</f>
        <v>2.6384741683227485E-2</v>
      </c>
      <c r="E29" s="177">
        <f>(B29*$C$6)/$C$5</f>
        <v>1.23</v>
      </c>
      <c r="F29" s="178">
        <f>B29*D29*(1-D29)*(($C$5-B29)/($C$5-1))</f>
        <v>3.0825842020379191</v>
      </c>
      <c r="H29" s="142"/>
    </row>
    <row r="30" spans="1:21" ht="20.25" customHeight="1" x14ac:dyDescent="0.3">
      <c r="A30" s="179">
        <f t="shared" si="3"/>
        <v>20</v>
      </c>
      <c r="B30" s="188">
        <v>123</v>
      </c>
      <c r="C30" s="188">
        <v>4</v>
      </c>
      <c r="D30" s="180">
        <f t="shared" ref="D30" si="28">HYPGEOMDIST(C30,B30,$C$6,$C$5)</f>
        <v>2.6384741683227485E-2</v>
      </c>
      <c r="E30" s="181">
        <f t="shared" ref="E30" si="29">(B30*$C$6)/$C$5</f>
        <v>1.23</v>
      </c>
      <c r="F30" s="182">
        <f t="shared" ref="F30" si="30">B30*D30*(1-D30)*(($C$5-B30)/($C$5-1))</f>
        <v>3.0825842020379191</v>
      </c>
      <c r="H30" s="142"/>
    </row>
    <row r="31" spans="1:21" ht="20.25" customHeight="1" x14ac:dyDescent="0.3">
      <c r="A31" s="175">
        <f t="shared" si="3"/>
        <v>21</v>
      </c>
      <c r="B31" s="189">
        <v>123</v>
      </c>
      <c r="C31" s="189">
        <v>4</v>
      </c>
      <c r="D31" s="176">
        <f>HYPGEOMDIST(C31,B31,$C$6,$C$5)</f>
        <v>2.6384741683227485E-2</v>
      </c>
      <c r="E31" s="177">
        <f>(B31*$C$6)/$C$5</f>
        <v>1.23</v>
      </c>
      <c r="F31" s="178">
        <f>B31*D31*(1-D31)*(($C$5-B31)/($C$5-1))</f>
        <v>3.0825842020379191</v>
      </c>
    </row>
    <row r="32" spans="1:21" ht="20.25" customHeight="1" x14ac:dyDescent="0.3">
      <c r="A32" s="179">
        <f t="shared" si="3"/>
        <v>22</v>
      </c>
      <c r="B32" s="188">
        <v>123</v>
      </c>
      <c r="C32" s="188">
        <v>4</v>
      </c>
      <c r="D32" s="180">
        <f t="shared" ref="D32" si="31">HYPGEOMDIST(C32,B32,$C$6,$C$5)</f>
        <v>2.6384741683227485E-2</v>
      </c>
      <c r="E32" s="181">
        <f t="shared" ref="E32" si="32">(B32*$C$6)/$C$5</f>
        <v>1.23</v>
      </c>
      <c r="F32" s="182">
        <f t="shared" ref="F32" si="33">B32*D32*(1-D32)*(($C$5-B32)/($C$5-1))</f>
        <v>3.0825842020379191</v>
      </c>
    </row>
    <row r="33" spans="1:10" ht="20.25" customHeight="1" x14ac:dyDescent="0.3">
      <c r="A33" s="175">
        <f t="shared" si="3"/>
        <v>23</v>
      </c>
      <c r="B33" s="189">
        <v>123</v>
      </c>
      <c r="C33" s="189">
        <v>4</v>
      </c>
      <c r="D33" s="176">
        <f>HYPGEOMDIST(C33,B33,$C$6,$C$5)</f>
        <v>2.6384741683227485E-2</v>
      </c>
      <c r="E33" s="177">
        <f>(B33*$C$6)/$C$5</f>
        <v>1.23</v>
      </c>
      <c r="F33" s="178">
        <f>B33*D33*(1-D33)*(($C$5-B33)/($C$5-1))</f>
        <v>3.0825842020379191</v>
      </c>
    </row>
    <row r="34" spans="1:10" ht="20.25" customHeight="1" x14ac:dyDescent="0.3">
      <c r="A34" s="179">
        <f t="shared" si="3"/>
        <v>24</v>
      </c>
      <c r="B34" s="188">
        <v>123</v>
      </c>
      <c r="C34" s="188">
        <v>4</v>
      </c>
      <c r="D34" s="180">
        <f t="shared" ref="D34" si="34">HYPGEOMDIST(C34,B34,$C$6,$C$5)</f>
        <v>2.6384741683227485E-2</v>
      </c>
      <c r="E34" s="181">
        <f t="shared" ref="E34" si="35">(B34*$C$6)/$C$5</f>
        <v>1.23</v>
      </c>
      <c r="F34" s="182">
        <f t="shared" ref="F34" si="36">B34*D34*(1-D34)*(($C$5-B34)/($C$5-1))</f>
        <v>3.0825842020379191</v>
      </c>
    </row>
    <row r="35" spans="1:10" ht="20.25" customHeight="1" x14ac:dyDescent="0.3">
      <c r="A35" s="175">
        <f t="shared" si="3"/>
        <v>25</v>
      </c>
      <c r="B35" s="189">
        <v>123</v>
      </c>
      <c r="C35" s="189">
        <v>4</v>
      </c>
      <c r="D35" s="176">
        <f>HYPGEOMDIST(C35,B35,$C$6,$C$5)</f>
        <v>2.6384741683227485E-2</v>
      </c>
      <c r="E35" s="177">
        <f>(B35*$C$6)/$C$5</f>
        <v>1.23</v>
      </c>
      <c r="F35" s="178">
        <f>B35*D35*(1-D35)*(($C$5-B35)/($C$5-1))</f>
        <v>3.0825842020379191</v>
      </c>
    </row>
    <row r="36" spans="1:10" ht="20.25" customHeight="1" x14ac:dyDescent="0.3">
      <c r="A36" s="179">
        <f t="shared" si="3"/>
        <v>26</v>
      </c>
      <c r="B36" s="188">
        <v>123</v>
      </c>
      <c r="C36" s="188">
        <v>4</v>
      </c>
      <c r="D36" s="180">
        <f t="shared" ref="D36" si="37">HYPGEOMDIST(C36,B36,$C$6,$C$5)</f>
        <v>2.6384741683227485E-2</v>
      </c>
      <c r="E36" s="181">
        <f t="shared" ref="E36" si="38">(B36*$C$6)/$C$5</f>
        <v>1.23</v>
      </c>
      <c r="F36" s="182">
        <f t="shared" ref="F36" si="39">B36*D36*(1-D36)*(($C$5-B36)/($C$5-1))</f>
        <v>3.0825842020379191</v>
      </c>
      <c r="J36" s="142"/>
    </row>
    <row r="37" spans="1:10" ht="20.25" customHeight="1" x14ac:dyDescent="0.3">
      <c r="A37" s="175">
        <f t="shared" si="3"/>
        <v>27</v>
      </c>
      <c r="B37" s="189">
        <v>123</v>
      </c>
      <c r="C37" s="189">
        <v>4</v>
      </c>
      <c r="D37" s="176">
        <f>HYPGEOMDIST(C37,B37,$C$6,$C$5)</f>
        <v>2.6384741683227485E-2</v>
      </c>
      <c r="E37" s="177">
        <f>(B37*$C$6)/$C$5</f>
        <v>1.23</v>
      </c>
      <c r="F37" s="178">
        <f>B37*D37*(1-D37)*(($C$5-B37)/($C$5-1))</f>
        <v>3.0825842020379191</v>
      </c>
    </row>
    <row r="38" spans="1:10" ht="20.25" customHeight="1" x14ac:dyDescent="0.3">
      <c r="A38" s="179">
        <f t="shared" si="3"/>
        <v>28</v>
      </c>
      <c r="B38" s="188">
        <v>123</v>
      </c>
      <c r="C38" s="188">
        <v>4</v>
      </c>
      <c r="D38" s="180">
        <f t="shared" ref="D38" si="40">HYPGEOMDIST(C38,B38,$C$6,$C$5)</f>
        <v>2.6384741683227485E-2</v>
      </c>
      <c r="E38" s="181">
        <f t="shared" ref="E38" si="41">(B38*$C$6)/$C$5</f>
        <v>1.23</v>
      </c>
      <c r="F38" s="182">
        <f t="shared" ref="F38" si="42">B38*D38*(1-D38)*(($C$5-B38)/($C$5-1))</f>
        <v>3.0825842020379191</v>
      </c>
    </row>
    <row r="39" spans="1:10" ht="20.25" customHeight="1" x14ac:dyDescent="0.3">
      <c r="A39" s="175">
        <f t="shared" si="3"/>
        <v>29</v>
      </c>
      <c r="B39" s="189">
        <v>123</v>
      </c>
      <c r="C39" s="189">
        <v>4</v>
      </c>
      <c r="D39" s="176">
        <f>HYPGEOMDIST(C39,B39,$C$6,$C$5)</f>
        <v>2.6384741683227485E-2</v>
      </c>
      <c r="E39" s="177">
        <f>(B39*$C$6)/$C$5</f>
        <v>1.23</v>
      </c>
      <c r="F39" s="178">
        <f>B39*D39*(1-D39)*(($C$5-B39)/($C$5-1))</f>
        <v>3.0825842020379191</v>
      </c>
    </row>
    <row r="40" spans="1:10" ht="20.25" customHeight="1" x14ac:dyDescent="0.3">
      <c r="A40" s="179">
        <f t="shared" si="3"/>
        <v>30</v>
      </c>
      <c r="B40" s="188">
        <v>123</v>
      </c>
      <c r="C40" s="188">
        <v>4</v>
      </c>
      <c r="D40" s="180">
        <f t="shared" ref="D40" si="43">HYPGEOMDIST(C40,B40,$C$6,$C$5)</f>
        <v>2.6384741683227485E-2</v>
      </c>
      <c r="E40" s="181">
        <f t="shared" ref="E40" si="44">(B40*$C$6)/$C$5</f>
        <v>1.23</v>
      </c>
      <c r="F40" s="182">
        <f t="shared" ref="F40" si="45">B40*D40*(1-D40)*(($C$5-B40)/($C$5-1))</f>
        <v>3.0825842020379191</v>
      </c>
    </row>
    <row r="41" spans="1:10" ht="20.25" customHeight="1" x14ac:dyDescent="0.3">
      <c r="A41" s="175">
        <f t="shared" si="3"/>
        <v>31</v>
      </c>
      <c r="B41" s="189">
        <v>123</v>
      </c>
      <c r="C41" s="189">
        <v>4</v>
      </c>
      <c r="D41" s="176">
        <f>HYPGEOMDIST(C41,B41,$C$6,$C$5)</f>
        <v>2.6384741683227485E-2</v>
      </c>
      <c r="E41" s="177">
        <f>(B41*$C$6)/$C$5</f>
        <v>1.23</v>
      </c>
      <c r="F41" s="178">
        <f>B41*D41*(1-D41)*(($C$5-B41)/($C$5-1))</f>
        <v>3.0825842020379191</v>
      </c>
    </row>
    <row r="42" spans="1:10" ht="20.25" customHeight="1" x14ac:dyDescent="0.3">
      <c r="A42" s="179">
        <f t="shared" si="3"/>
        <v>32</v>
      </c>
      <c r="B42" s="188">
        <v>123</v>
      </c>
      <c r="C42" s="188">
        <v>4</v>
      </c>
      <c r="D42" s="180">
        <f t="shared" ref="D42" si="46">HYPGEOMDIST(C42,B42,$C$6,$C$5)</f>
        <v>2.6384741683227485E-2</v>
      </c>
      <c r="E42" s="181">
        <f t="shared" ref="E42" si="47">(B42*$C$6)/$C$5</f>
        <v>1.23</v>
      </c>
      <c r="F42" s="182">
        <f t="shared" ref="F42" si="48">B42*D42*(1-D42)*(($C$5-B42)/($C$5-1))</f>
        <v>3.0825842020379191</v>
      </c>
    </row>
    <row r="43" spans="1:10" ht="20.25" customHeight="1" x14ac:dyDescent="0.3">
      <c r="A43" s="175">
        <f t="shared" si="3"/>
        <v>33</v>
      </c>
      <c r="B43" s="189">
        <v>123</v>
      </c>
      <c r="C43" s="189">
        <v>4</v>
      </c>
      <c r="D43" s="176">
        <f>HYPGEOMDIST(C43,B43,$C$6,$C$5)</f>
        <v>2.6384741683227485E-2</v>
      </c>
      <c r="E43" s="177">
        <f>(B43*$C$6)/$C$5</f>
        <v>1.23</v>
      </c>
      <c r="F43" s="178">
        <f>B43*D43*(1-D43)*(($C$5-B43)/($C$5-1))</f>
        <v>3.0825842020379191</v>
      </c>
    </row>
    <row r="44" spans="1:10" ht="20.25" customHeight="1" x14ac:dyDescent="0.3">
      <c r="A44" s="179">
        <f t="shared" si="3"/>
        <v>34</v>
      </c>
      <c r="B44" s="188">
        <v>123</v>
      </c>
      <c r="C44" s="188">
        <v>4</v>
      </c>
      <c r="D44" s="180">
        <f t="shared" ref="D44" si="49">HYPGEOMDIST(C44,B44,$C$6,$C$5)</f>
        <v>2.6384741683227485E-2</v>
      </c>
      <c r="E44" s="181">
        <f t="shared" ref="E44" si="50">(B44*$C$6)/$C$5</f>
        <v>1.23</v>
      </c>
      <c r="F44" s="182">
        <f t="shared" ref="F44" si="51">B44*D44*(1-D44)*(($C$5-B44)/($C$5-1))</f>
        <v>3.0825842020379191</v>
      </c>
    </row>
    <row r="45" spans="1:10" ht="20.25" customHeight="1" x14ac:dyDescent="0.3">
      <c r="A45" s="175">
        <f t="shared" si="3"/>
        <v>35</v>
      </c>
      <c r="B45" s="189">
        <v>123</v>
      </c>
      <c r="C45" s="189">
        <v>4</v>
      </c>
      <c r="D45" s="176">
        <f>HYPGEOMDIST(C45,B45,$C$6,$C$5)</f>
        <v>2.6384741683227485E-2</v>
      </c>
      <c r="E45" s="177">
        <f>(B45*$C$6)/$C$5</f>
        <v>1.23</v>
      </c>
      <c r="F45" s="178">
        <f>B45*D45*(1-D45)*(($C$5-B45)/($C$5-1))</f>
        <v>3.0825842020379191</v>
      </c>
    </row>
    <row r="46" spans="1:10" ht="20.25" customHeight="1" x14ac:dyDescent="0.3">
      <c r="A46" s="179">
        <f t="shared" si="3"/>
        <v>36</v>
      </c>
      <c r="B46" s="188">
        <v>123</v>
      </c>
      <c r="C46" s="188">
        <v>4</v>
      </c>
      <c r="D46" s="180">
        <f t="shared" ref="D46" si="52">HYPGEOMDIST(C46,B46,$C$6,$C$5)</f>
        <v>2.6384741683227485E-2</v>
      </c>
      <c r="E46" s="181">
        <f t="shared" ref="E46" si="53">(B46*$C$6)/$C$5</f>
        <v>1.23</v>
      </c>
      <c r="F46" s="182">
        <f t="shared" ref="F46" si="54">B46*D46*(1-D46)*(($C$5-B46)/($C$5-1))</f>
        <v>3.0825842020379191</v>
      </c>
    </row>
    <row r="47" spans="1:10" ht="20.25" customHeight="1" x14ac:dyDescent="0.3">
      <c r="A47" s="175">
        <f t="shared" si="3"/>
        <v>37</v>
      </c>
      <c r="B47" s="189">
        <v>123</v>
      </c>
      <c r="C47" s="189">
        <v>4</v>
      </c>
      <c r="D47" s="176">
        <f>HYPGEOMDIST(C47,B47,$C$6,$C$5)</f>
        <v>2.6384741683227485E-2</v>
      </c>
      <c r="E47" s="177">
        <f>(B47*$C$6)/$C$5</f>
        <v>1.23</v>
      </c>
      <c r="F47" s="178">
        <f>B47*D47*(1-D47)*(($C$5-B47)/($C$5-1))</f>
        <v>3.0825842020379191</v>
      </c>
    </row>
    <row r="48" spans="1:10" ht="20.25" customHeight="1" x14ac:dyDescent="0.3">
      <c r="A48" s="179">
        <f t="shared" si="3"/>
        <v>38</v>
      </c>
      <c r="B48" s="188">
        <v>123</v>
      </c>
      <c r="C48" s="188">
        <v>4</v>
      </c>
      <c r="D48" s="180">
        <f t="shared" ref="D48" si="55">HYPGEOMDIST(C48,B48,$C$6,$C$5)</f>
        <v>2.6384741683227485E-2</v>
      </c>
      <c r="E48" s="181">
        <f t="shared" ref="E48" si="56">(B48*$C$6)/$C$5</f>
        <v>1.23</v>
      </c>
      <c r="F48" s="182">
        <f t="shared" ref="F48" si="57">B48*D48*(1-D48)*(($C$5-B48)/($C$5-1))</f>
        <v>3.0825842020379191</v>
      </c>
    </row>
    <row r="49" spans="1:6" ht="20.25" customHeight="1" x14ac:dyDescent="0.3">
      <c r="A49" s="175">
        <f t="shared" si="3"/>
        <v>39</v>
      </c>
      <c r="B49" s="189">
        <v>123</v>
      </c>
      <c r="C49" s="189">
        <v>4</v>
      </c>
      <c r="D49" s="176">
        <f>HYPGEOMDIST(C49,B49,$C$6,$C$5)</f>
        <v>2.6384741683227485E-2</v>
      </c>
      <c r="E49" s="177">
        <f>(B49*$C$6)/$C$5</f>
        <v>1.23</v>
      </c>
      <c r="F49" s="178">
        <f>B49*D49*(1-D49)*(($C$5-B49)/($C$5-1))</f>
        <v>3.0825842020379191</v>
      </c>
    </row>
    <row r="50" spans="1:6" ht="20.25" customHeight="1" x14ac:dyDescent="0.3">
      <c r="A50" s="179">
        <f t="shared" si="3"/>
        <v>40</v>
      </c>
      <c r="B50" s="188">
        <v>123</v>
      </c>
      <c r="C50" s="188">
        <v>4</v>
      </c>
      <c r="D50" s="180">
        <f t="shared" ref="D50" si="58">HYPGEOMDIST(C50,B50,$C$6,$C$5)</f>
        <v>2.6384741683227485E-2</v>
      </c>
      <c r="E50" s="181">
        <f t="shared" ref="E50" si="59">(B50*$C$6)/$C$5</f>
        <v>1.23</v>
      </c>
      <c r="F50" s="182">
        <f t="shared" ref="F50" si="60">B50*D50*(1-D50)*(($C$5-B50)/($C$5-1))</f>
        <v>3.0825842020379191</v>
      </c>
    </row>
    <row r="51" spans="1:6" ht="20.25" customHeight="1" x14ac:dyDescent="0.3">
      <c r="A51" s="175">
        <f t="shared" si="3"/>
        <v>41</v>
      </c>
      <c r="B51" s="189">
        <v>123</v>
      </c>
      <c r="C51" s="189">
        <v>4</v>
      </c>
      <c r="D51" s="176">
        <f>HYPGEOMDIST(C51,B51,$C$6,$C$5)</f>
        <v>2.6384741683227485E-2</v>
      </c>
      <c r="E51" s="177">
        <f>(B51*$C$6)/$C$5</f>
        <v>1.23</v>
      </c>
      <c r="F51" s="178">
        <f>B51*D51*(1-D51)*(($C$5-B51)/($C$5-1))</f>
        <v>3.0825842020379191</v>
      </c>
    </row>
    <row r="52" spans="1:6" ht="20.25" customHeight="1" x14ac:dyDescent="0.3">
      <c r="A52" s="179">
        <f t="shared" si="3"/>
        <v>42</v>
      </c>
      <c r="B52" s="188">
        <v>123</v>
      </c>
      <c r="C52" s="188">
        <v>4</v>
      </c>
      <c r="D52" s="180">
        <f t="shared" ref="D52" si="61">HYPGEOMDIST(C52,B52,$C$6,$C$5)</f>
        <v>2.6384741683227485E-2</v>
      </c>
      <c r="E52" s="181">
        <f t="shared" ref="E52" si="62">(B52*$C$6)/$C$5</f>
        <v>1.23</v>
      </c>
      <c r="F52" s="182">
        <f t="shared" ref="F52" si="63">B52*D52*(1-D52)*(($C$5-B52)/($C$5-1))</f>
        <v>3.0825842020379191</v>
      </c>
    </row>
    <row r="53" spans="1:6" ht="20.25" customHeight="1" x14ac:dyDescent="0.3">
      <c r="A53" s="175">
        <f t="shared" si="3"/>
        <v>43</v>
      </c>
      <c r="B53" s="189">
        <v>123</v>
      </c>
      <c r="C53" s="189">
        <v>4</v>
      </c>
      <c r="D53" s="176">
        <f>HYPGEOMDIST(C53,B53,$C$6,$C$5)</f>
        <v>2.6384741683227485E-2</v>
      </c>
      <c r="E53" s="177">
        <f>(B53*$C$6)/$C$5</f>
        <v>1.23</v>
      </c>
      <c r="F53" s="178">
        <f>B53*D53*(1-D53)*(($C$5-B53)/($C$5-1))</f>
        <v>3.0825842020379191</v>
      </c>
    </row>
    <row r="54" spans="1:6" ht="20.25" customHeight="1" x14ac:dyDescent="0.3">
      <c r="A54" s="179">
        <f t="shared" si="3"/>
        <v>44</v>
      </c>
      <c r="B54" s="188">
        <v>123</v>
      </c>
      <c r="C54" s="188">
        <v>4</v>
      </c>
      <c r="D54" s="180">
        <f t="shared" ref="D54" si="64">HYPGEOMDIST(C54,B54,$C$6,$C$5)</f>
        <v>2.6384741683227485E-2</v>
      </c>
      <c r="E54" s="181">
        <f t="shared" ref="E54" si="65">(B54*$C$6)/$C$5</f>
        <v>1.23</v>
      </c>
      <c r="F54" s="182">
        <f t="shared" ref="F54" si="66">B54*D54*(1-D54)*(($C$5-B54)/($C$5-1))</f>
        <v>3.0825842020379191</v>
      </c>
    </row>
    <row r="55" spans="1:6" ht="20.25" customHeight="1" x14ac:dyDescent="0.3">
      <c r="A55" s="175">
        <f t="shared" si="3"/>
        <v>45</v>
      </c>
      <c r="B55" s="189">
        <v>123</v>
      </c>
      <c r="C55" s="189">
        <v>4</v>
      </c>
      <c r="D55" s="176">
        <f>HYPGEOMDIST(C55,B55,$C$6,$C$5)</f>
        <v>2.6384741683227485E-2</v>
      </c>
      <c r="E55" s="177">
        <f>(B55*$C$6)/$C$5</f>
        <v>1.23</v>
      </c>
      <c r="F55" s="178">
        <f>B55*D55*(1-D55)*(($C$5-B55)/($C$5-1))</f>
        <v>3.0825842020379191</v>
      </c>
    </row>
    <row r="56" spans="1:6" ht="20.25" customHeight="1" x14ac:dyDescent="0.3">
      <c r="A56" s="179">
        <f t="shared" si="3"/>
        <v>46</v>
      </c>
      <c r="B56" s="188">
        <v>123</v>
      </c>
      <c r="C56" s="188">
        <v>4</v>
      </c>
      <c r="D56" s="180">
        <f t="shared" ref="D56" si="67">HYPGEOMDIST(C56,B56,$C$6,$C$5)</f>
        <v>2.6384741683227485E-2</v>
      </c>
      <c r="E56" s="181">
        <f t="shared" ref="E56" si="68">(B56*$C$6)/$C$5</f>
        <v>1.23</v>
      </c>
      <c r="F56" s="182">
        <f t="shared" ref="F56" si="69">B56*D56*(1-D56)*(($C$5-B56)/($C$5-1))</f>
        <v>3.0825842020379191</v>
      </c>
    </row>
    <row r="57" spans="1:6" ht="20.25" customHeight="1" x14ac:dyDescent="0.3">
      <c r="A57" s="175">
        <f t="shared" si="3"/>
        <v>47</v>
      </c>
      <c r="B57" s="189">
        <v>123</v>
      </c>
      <c r="C57" s="189">
        <v>4</v>
      </c>
      <c r="D57" s="176">
        <f>HYPGEOMDIST(C57,B57,$C$6,$C$5)</f>
        <v>2.6384741683227485E-2</v>
      </c>
      <c r="E57" s="177">
        <f>(B57*$C$6)/$C$5</f>
        <v>1.23</v>
      </c>
      <c r="F57" s="178">
        <f>B57*D57*(1-D57)*(($C$5-B57)/($C$5-1))</f>
        <v>3.0825842020379191</v>
      </c>
    </row>
    <row r="58" spans="1:6" ht="20.25" customHeight="1" x14ac:dyDescent="0.3">
      <c r="A58" s="179">
        <f t="shared" si="3"/>
        <v>48</v>
      </c>
      <c r="B58" s="188">
        <v>123</v>
      </c>
      <c r="C58" s="188">
        <v>4</v>
      </c>
      <c r="D58" s="180">
        <f t="shared" ref="D58" si="70">HYPGEOMDIST(C58,B58,$C$6,$C$5)</f>
        <v>2.6384741683227485E-2</v>
      </c>
      <c r="E58" s="181">
        <f t="shared" ref="E58" si="71">(B58*$C$6)/$C$5</f>
        <v>1.23</v>
      </c>
      <c r="F58" s="182">
        <f t="shared" ref="F58" si="72">B58*D58*(1-D58)*(($C$5-B58)/($C$5-1))</f>
        <v>3.0825842020379191</v>
      </c>
    </row>
    <row r="59" spans="1:6" ht="20.25" customHeight="1" x14ac:dyDescent="0.3">
      <c r="A59" s="175">
        <f t="shared" si="3"/>
        <v>49</v>
      </c>
      <c r="B59" s="189">
        <v>123</v>
      </c>
      <c r="C59" s="189">
        <v>4</v>
      </c>
      <c r="D59" s="176">
        <f>HYPGEOMDIST(C59,B59,$C$6,$C$5)</f>
        <v>2.6384741683227485E-2</v>
      </c>
      <c r="E59" s="177">
        <f>(B59*$C$6)/$C$5</f>
        <v>1.23</v>
      </c>
      <c r="F59" s="178">
        <f>B59*D59*(1-D59)*(($C$5-B59)/($C$5-1))</f>
        <v>3.0825842020379191</v>
      </c>
    </row>
    <row r="60" spans="1:6" ht="20.25" customHeight="1" thickBot="1" x14ac:dyDescent="0.35">
      <c r="A60" s="183">
        <f t="shared" si="3"/>
        <v>50</v>
      </c>
      <c r="B60" s="190">
        <v>123</v>
      </c>
      <c r="C60" s="190">
        <v>4</v>
      </c>
      <c r="D60" s="184">
        <f t="shared" ref="D60" si="73">HYPGEOMDIST(C60,B60,$C$6,$C$5)</f>
        <v>2.6384741683227485E-2</v>
      </c>
      <c r="E60" s="185">
        <f t="shared" ref="E60" si="74">(B60*$C$6)/$C$5</f>
        <v>1.23</v>
      </c>
      <c r="F60" s="186">
        <f t="shared" ref="F60" si="75">B60*D60*(1-D60)*(($C$5-B60)/($C$5-1))</f>
        <v>3.0825842020379191</v>
      </c>
    </row>
  </sheetData>
  <sheetProtection sheet="1" objects="1" scenarios="1"/>
  <mergeCells count="3">
    <mergeCell ref="H1:P1"/>
    <mergeCell ref="B3:D3"/>
    <mergeCell ref="I20:N20"/>
  </mergeCells>
  <hyperlinks>
    <hyperlink ref="I19" r:id="rId1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D116"/>
  <sheetViews>
    <sheetView workbookViewId="0">
      <selection activeCell="I4" sqref="I4"/>
    </sheetView>
  </sheetViews>
  <sheetFormatPr baseColWidth="10" defaultRowHeight="12.75" x14ac:dyDescent="0.2"/>
  <sheetData>
    <row r="2" spans="4:4" ht="18" x14ac:dyDescent="0.25">
      <c r="D2" s="66">
        <v>1</v>
      </c>
    </row>
    <row r="30" spans="4:4" ht="18" x14ac:dyDescent="0.25">
      <c r="D30" s="66">
        <v>2</v>
      </c>
    </row>
    <row r="58" spans="4:4" ht="18" x14ac:dyDescent="0.25">
      <c r="D58" s="66">
        <v>3</v>
      </c>
    </row>
    <row r="87" spans="4:4" ht="18" x14ac:dyDescent="0.25">
      <c r="D87" s="66">
        <v>4</v>
      </c>
    </row>
    <row r="116" spans="4:4" ht="18" x14ac:dyDescent="0.25">
      <c r="D116" s="66">
        <v>5</v>
      </c>
    </row>
  </sheetData>
  <sheetProtection sheet="1" objects="1" scenarios="1"/>
  <phoneticPr fontId="0" type="noConversion"/>
  <pageMargins left="0.75" right="0.75" top="1" bottom="1" header="0" footer="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2"/>
  <sheetViews>
    <sheetView showGridLines="0" workbookViewId="0">
      <selection activeCell="M32" sqref="M32"/>
    </sheetView>
  </sheetViews>
  <sheetFormatPr baseColWidth="10" defaultRowHeight="12.75" x14ac:dyDescent="0.2"/>
  <cols>
    <col min="1" max="1" width="22.5703125" customWidth="1"/>
    <col min="2" max="2" width="16.7109375" customWidth="1"/>
    <col min="3" max="3" width="22.42578125" customWidth="1"/>
  </cols>
  <sheetData>
    <row r="1" spans="1:4" ht="33" customHeight="1" thickBot="1" x14ac:dyDescent="0.3">
      <c r="A1" s="410" t="s">
        <v>7</v>
      </c>
      <c r="B1" s="411"/>
      <c r="C1" s="412"/>
      <c r="D1" s="10"/>
    </row>
    <row r="2" spans="1:4" ht="18.75" customHeight="1" x14ac:dyDescent="0.25">
      <c r="A2" s="42"/>
      <c r="B2" s="42"/>
      <c r="C2" s="52"/>
      <c r="D2" s="2"/>
    </row>
    <row r="3" spans="1:4" ht="33" customHeight="1" x14ac:dyDescent="0.2">
      <c r="A3" s="5" t="s">
        <v>2</v>
      </c>
      <c r="B3" s="25">
        <v>350</v>
      </c>
      <c r="C3" s="131"/>
      <c r="D3" s="2"/>
    </row>
    <row r="4" spans="1:4" ht="24" x14ac:dyDescent="0.2">
      <c r="A4" s="6" t="s">
        <v>9</v>
      </c>
      <c r="B4" s="26">
        <v>0.4</v>
      </c>
      <c r="C4" s="91"/>
      <c r="D4" s="2"/>
    </row>
    <row r="5" spans="1:4" ht="39" thickBot="1" x14ac:dyDescent="0.25">
      <c r="A5" s="37" t="s">
        <v>8</v>
      </c>
      <c r="B5" s="38">
        <f>B3*B4</f>
        <v>140</v>
      </c>
      <c r="C5" s="132" t="s">
        <v>47</v>
      </c>
      <c r="D5" s="2"/>
    </row>
    <row r="6" spans="1:4" ht="32.25" thickBot="1" x14ac:dyDescent="0.3">
      <c r="A6" s="7" t="s">
        <v>4</v>
      </c>
      <c r="B6" s="8" t="s">
        <v>0</v>
      </c>
      <c r="C6" s="9" t="s">
        <v>1</v>
      </c>
      <c r="D6" s="4"/>
    </row>
    <row r="7" spans="1:4" ht="11.25" customHeight="1" thickBot="1" x14ac:dyDescent="0.25">
      <c r="A7" s="16"/>
      <c r="B7" s="17"/>
      <c r="C7" s="11"/>
      <c r="D7" s="2"/>
    </row>
    <row r="8" spans="1:4" ht="13.5" thickBot="1" x14ac:dyDescent="0.25">
      <c r="A8" s="19">
        <v>0</v>
      </c>
      <c r="B8" s="13">
        <f t="shared" ref="B8:B39" si="0">POISSON(A8,$B$5,FALSE)</f>
        <v>1.580420060273613E-61</v>
      </c>
      <c r="C8" s="93">
        <f t="shared" ref="C8:C39" si="1">POISSON(A8,$B$5,TRUE)</f>
        <v>1.580420060273613E-61</v>
      </c>
      <c r="D8" s="2"/>
    </row>
    <row r="9" spans="1:4" ht="13.5" thickBot="1" x14ac:dyDescent="0.25">
      <c r="A9" s="18">
        <v>1</v>
      </c>
      <c r="B9" s="12">
        <f t="shared" si="0"/>
        <v>2.2125880843830572E-59</v>
      </c>
      <c r="C9" s="94">
        <f t="shared" si="1"/>
        <v>2.2283922849858169E-59</v>
      </c>
      <c r="D9" s="2"/>
    </row>
    <row r="10" spans="1:4" ht="17.100000000000001" customHeight="1" thickBot="1" x14ac:dyDescent="0.25">
      <c r="A10" s="19">
        <v>2</v>
      </c>
      <c r="B10" s="13">
        <f t="shared" si="0"/>
        <v>1.5488116590681565E-57</v>
      </c>
      <c r="C10" s="93">
        <f t="shared" si="1"/>
        <v>1.5710955819179946E-57</v>
      </c>
      <c r="D10" s="2"/>
    </row>
    <row r="11" spans="1:4" ht="17.100000000000001" customHeight="1" thickBot="1" x14ac:dyDescent="0.25">
      <c r="A11" s="18">
        <v>3</v>
      </c>
      <c r="B11" s="12">
        <f t="shared" si="0"/>
        <v>7.2277877423179731E-56</v>
      </c>
      <c r="C11" s="94">
        <f t="shared" si="1"/>
        <v>7.3848973005097752E-56</v>
      </c>
      <c r="D11" s="2"/>
    </row>
    <row r="12" spans="1:4" ht="17.100000000000001" customHeight="1" thickBot="1" x14ac:dyDescent="0.25">
      <c r="A12" s="19">
        <v>4</v>
      </c>
      <c r="B12" s="13">
        <f t="shared" si="0"/>
        <v>2.5297257098112919E-54</v>
      </c>
      <c r="C12" s="93">
        <f t="shared" si="1"/>
        <v>2.6035746828164044E-54</v>
      </c>
      <c r="D12" s="2"/>
    </row>
    <row r="13" spans="1:4" ht="17.100000000000001" customHeight="1" thickBot="1" x14ac:dyDescent="0.25">
      <c r="A13" s="18">
        <v>5</v>
      </c>
      <c r="B13" s="12">
        <f t="shared" si="0"/>
        <v>7.0832319874716532E-53</v>
      </c>
      <c r="C13" s="94">
        <f t="shared" si="1"/>
        <v>7.3435894557532421E-53</v>
      </c>
      <c r="D13" s="2"/>
    </row>
    <row r="14" spans="1:4" ht="17.100000000000001" customHeight="1" thickBot="1" x14ac:dyDescent="0.25">
      <c r="A14" s="19">
        <v>6</v>
      </c>
      <c r="B14" s="13">
        <f t="shared" si="0"/>
        <v>1.652754130410041E-51</v>
      </c>
      <c r="C14" s="93">
        <f t="shared" si="1"/>
        <v>1.7261900249675929E-51</v>
      </c>
      <c r="D14" s="2"/>
    </row>
    <row r="15" spans="1:4" ht="17.100000000000001" customHeight="1" thickBot="1" x14ac:dyDescent="0.25">
      <c r="A15" s="18">
        <v>7</v>
      </c>
      <c r="B15" s="12">
        <f t="shared" si="0"/>
        <v>3.3055082608201197E-50</v>
      </c>
      <c r="C15" s="94">
        <f t="shared" si="1"/>
        <v>3.4781272633168119E-50</v>
      </c>
      <c r="D15" s="2"/>
    </row>
    <row r="16" spans="1:4" ht="17.100000000000001" customHeight="1" thickBot="1" x14ac:dyDescent="0.25">
      <c r="A16" s="19">
        <v>8</v>
      </c>
      <c r="B16" s="13">
        <f t="shared" si="0"/>
        <v>5.7846394564350925E-49</v>
      </c>
      <c r="C16" s="93">
        <f t="shared" si="1"/>
        <v>6.1324521827668619E-49</v>
      </c>
      <c r="D16" s="2"/>
    </row>
    <row r="17" spans="1:4" ht="17.100000000000001" customHeight="1" thickBot="1" x14ac:dyDescent="0.25">
      <c r="A17" s="18">
        <v>9</v>
      </c>
      <c r="B17" s="12">
        <f t="shared" si="0"/>
        <v>8.998328043343613E-48</v>
      </c>
      <c r="C17" s="94">
        <f t="shared" si="1"/>
        <v>9.6115732616202439E-48</v>
      </c>
      <c r="D17" s="3"/>
    </row>
    <row r="18" spans="1:4" ht="17.100000000000001" customHeight="1" thickBot="1" x14ac:dyDescent="0.25">
      <c r="A18" s="19">
        <v>10</v>
      </c>
      <c r="B18" s="13">
        <f t="shared" si="0"/>
        <v>1.2597659260680987E-46</v>
      </c>
      <c r="C18" s="93">
        <f t="shared" si="1"/>
        <v>1.3558816586843124E-46</v>
      </c>
      <c r="D18" s="3"/>
    </row>
    <row r="19" spans="1:4" ht="17.100000000000001" customHeight="1" thickBot="1" x14ac:dyDescent="0.25">
      <c r="A19" s="18">
        <v>11</v>
      </c>
      <c r="B19" s="12">
        <f t="shared" si="0"/>
        <v>1.6033384513594122E-45</v>
      </c>
      <c r="C19" s="94">
        <f t="shared" si="1"/>
        <v>1.7389266172278248E-45</v>
      </c>
      <c r="D19" s="3"/>
    </row>
    <row r="20" spans="1:4" ht="17.100000000000001" customHeight="1" thickBot="1" x14ac:dyDescent="0.25">
      <c r="A20" s="19">
        <v>12</v>
      </c>
      <c r="B20" s="13">
        <f t="shared" si="0"/>
        <v>1.8705615265859606E-44</v>
      </c>
      <c r="C20" s="93">
        <f t="shared" si="1"/>
        <v>2.0444541883087529E-44</v>
      </c>
      <c r="D20" s="2"/>
    </row>
    <row r="21" spans="1:4" ht="17.100000000000001" customHeight="1" thickBot="1" x14ac:dyDescent="0.25">
      <c r="A21" s="18">
        <v>13</v>
      </c>
      <c r="B21" s="12">
        <f t="shared" si="0"/>
        <v>2.0144508747848896E-43</v>
      </c>
      <c r="C21" s="94">
        <f t="shared" si="1"/>
        <v>2.2188962936157638E-43</v>
      </c>
      <c r="D21" s="2"/>
    </row>
    <row r="22" spans="1:4" ht="17.100000000000001" customHeight="1" thickBot="1" x14ac:dyDescent="0.25">
      <c r="A22" s="19">
        <v>14</v>
      </c>
      <c r="B22" s="13">
        <f t="shared" si="0"/>
        <v>2.0144508747848884E-42</v>
      </c>
      <c r="C22" s="93">
        <f t="shared" si="1"/>
        <v>2.2363405041464714E-42</v>
      </c>
      <c r="D22" s="2"/>
    </row>
    <row r="23" spans="1:4" ht="17.100000000000001" customHeight="1" thickBot="1" x14ac:dyDescent="0.25">
      <c r="A23" s="18">
        <v>15</v>
      </c>
      <c r="B23" s="12">
        <f t="shared" si="0"/>
        <v>1.8801541497992348E-41</v>
      </c>
      <c r="C23" s="94">
        <f t="shared" si="1"/>
        <v>2.1037882002138917E-41</v>
      </c>
      <c r="D23" s="2"/>
    </row>
    <row r="24" spans="1:4" ht="17.100000000000001" customHeight="1" thickBot="1" x14ac:dyDescent="0.25">
      <c r="A24" s="19">
        <f>A23+1</f>
        <v>16</v>
      </c>
      <c r="B24" s="13">
        <f t="shared" si="0"/>
        <v>1.6451348810743379E-40</v>
      </c>
      <c r="C24" s="93">
        <f t="shared" si="1"/>
        <v>1.8555137010957203E-40</v>
      </c>
      <c r="D24" s="2"/>
    </row>
    <row r="25" spans="1:4" ht="17.100000000000001" customHeight="1" thickBot="1" x14ac:dyDescent="0.25">
      <c r="A25" s="18">
        <f t="shared" ref="A25:A58" si="2">A24+1</f>
        <v>17</v>
      </c>
      <c r="B25" s="12">
        <f t="shared" si="0"/>
        <v>1.3548169608847436E-39</v>
      </c>
      <c r="C25" s="94">
        <f t="shared" si="1"/>
        <v>1.5403683309943168E-39</v>
      </c>
      <c r="D25" s="2"/>
    </row>
    <row r="26" spans="1:4" ht="17.100000000000001" customHeight="1" thickBot="1" x14ac:dyDescent="0.25">
      <c r="A26" s="19">
        <f t="shared" si="2"/>
        <v>18</v>
      </c>
      <c r="B26" s="13">
        <f t="shared" si="0"/>
        <v>1.0537465251325798E-38</v>
      </c>
      <c r="C26" s="93">
        <f t="shared" si="1"/>
        <v>1.2077833582320099E-38</v>
      </c>
      <c r="D26" s="2"/>
    </row>
    <row r="27" spans="1:4" ht="17.100000000000001" customHeight="1" thickBot="1" x14ac:dyDescent="0.25">
      <c r="A27" s="18">
        <f t="shared" si="2"/>
        <v>19</v>
      </c>
      <c r="B27" s="12">
        <f t="shared" si="0"/>
        <v>7.7644480799242603E-38</v>
      </c>
      <c r="C27" s="94">
        <f t="shared" si="1"/>
        <v>8.9722314381564073E-38</v>
      </c>
      <c r="D27" s="2"/>
    </row>
    <row r="28" spans="1:4" ht="17.100000000000001" customHeight="1" thickBot="1" x14ac:dyDescent="0.25">
      <c r="A28" s="19">
        <f t="shared" si="2"/>
        <v>20</v>
      </c>
      <c r="B28" s="13">
        <f t="shared" si="0"/>
        <v>5.4351136559470642E-37</v>
      </c>
      <c r="C28" s="93">
        <f t="shared" si="1"/>
        <v>6.3323367997626257E-37</v>
      </c>
      <c r="D28" s="2"/>
    </row>
    <row r="29" spans="1:4" ht="17.100000000000001" customHeight="1" thickBot="1" x14ac:dyDescent="0.25">
      <c r="A29" s="18">
        <f t="shared" si="2"/>
        <v>21</v>
      </c>
      <c r="B29" s="12">
        <f t="shared" si="0"/>
        <v>3.6234091039646643E-36</v>
      </c>
      <c r="C29" s="94">
        <f t="shared" si="1"/>
        <v>4.2566427839409262E-36</v>
      </c>
      <c r="D29" s="2"/>
    </row>
    <row r="30" spans="1:4" ht="17.100000000000001" customHeight="1" thickBot="1" x14ac:dyDescent="0.25">
      <c r="A30" s="19">
        <f t="shared" si="2"/>
        <v>22</v>
      </c>
      <c r="B30" s="13">
        <f t="shared" si="0"/>
        <v>2.3058057934320587E-35</v>
      </c>
      <c r="C30" s="93">
        <f t="shared" si="1"/>
        <v>2.731470071826149E-35</v>
      </c>
      <c r="D30" s="2"/>
    </row>
    <row r="31" spans="1:4" ht="17.100000000000001" customHeight="1" thickBot="1" x14ac:dyDescent="0.25">
      <c r="A31" s="18">
        <f t="shared" si="2"/>
        <v>23</v>
      </c>
      <c r="B31" s="12">
        <f t="shared" si="0"/>
        <v>1.403533961219513E-34</v>
      </c>
      <c r="C31" s="94">
        <f t="shared" si="1"/>
        <v>1.6766809684021454E-34</v>
      </c>
      <c r="D31" s="2"/>
    </row>
    <row r="32" spans="1:4" ht="17.100000000000001" customHeight="1" thickBot="1" x14ac:dyDescent="0.25">
      <c r="A32" s="19">
        <f t="shared" si="2"/>
        <v>24</v>
      </c>
      <c r="B32" s="13">
        <f t="shared" si="0"/>
        <v>8.1872814404472454E-34</v>
      </c>
      <c r="C32" s="93">
        <f t="shared" si="1"/>
        <v>9.8639624088493553E-34</v>
      </c>
      <c r="D32" s="2"/>
    </row>
    <row r="33" spans="1:4" ht="17.100000000000001" customHeight="1" thickBot="1" x14ac:dyDescent="0.25">
      <c r="A33" s="18">
        <f t="shared" si="2"/>
        <v>25</v>
      </c>
      <c r="B33" s="12">
        <f t="shared" si="0"/>
        <v>4.5848776066504431E-33</v>
      </c>
      <c r="C33" s="94">
        <f t="shared" si="1"/>
        <v>5.5712738475353095E-33</v>
      </c>
      <c r="D33" s="2"/>
    </row>
    <row r="34" spans="1:4" ht="17.100000000000001" customHeight="1" thickBot="1" x14ac:dyDescent="0.25">
      <c r="A34" s="19">
        <f t="shared" si="2"/>
        <v>26</v>
      </c>
      <c r="B34" s="13">
        <f t="shared" si="0"/>
        <v>2.4687802497348224E-32</v>
      </c>
      <c r="C34" s="93">
        <f t="shared" si="1"/>
        <v>3.0259076344883754E-32</v>
      </c>
      <c r="D34" s="2"/>
    </row>
    <row r="35" spans="1:4" ht="17.100000000000001" customHeight="1" thickBot="1" x14ac:dyDescent="0.25">
      <c r="A35" s="18">
        <f t="shared" si="2"/>
        <v>27</v>
      </c>
      <c r="B35" s="12">
        <f t="shared" si="0"/>
        <v>1.2801082776402882E-31</v>
      </c>
      <c r="C35" s="94">
        <f t="shared" si="1"/>
        <v>1.5826990410891E-31</v>
      </c>
      <c r="D35" s="2"/>
    </row>
    <row r="36" spans="1:4" ht="17.100000000000001" customHeight="1" thickBot="1" x14ac:dyDescent="0.25">
      <c r="A36" s="19">
        <f t="shared" si="2"/>
        <v>28</v>
      </c>
      <c r="B36" s="13">
        <f t="shared" si="0"/>
        <v>6.4005413882013398E-31</v>
      </c>
      <c r="C36" s="93">
        <f t="shared" si="1"/>
        <v>7.9832404292904543E-31</v>
      </c>
      <c r="D36" s="2"/>
    </row>
    <row r="37" spans="1:4" ht="17.100000000000001" customHeight="1" thickBot="1" x14ac:dyDescent="0.25">
      <c r="A37" s="18">
        <f t="shared" si="2"/>
        <v>29</v>
      </c>
      <c r="B37" s="12">
        <f t="shared" si="0"/>
        <v>3.0899165322351353E-30</v>
      </c>
      <c r="C37" s="94">
        <f t="shared" si="1"/>
        <v>3.8882405751642345E-30</v>
      </c>
      <c r="D37" s="2"/>
    </row>
    <row r="38" spans="1:4" ht="17.100000000000001" customHeight="1" thickBot="1" x14ac:dyDescent="0.25">
      <c r="A38" s="19">
        <f t="shared" si="2"/>
        <v>30</v>
      </c>
      <c r="B38" s="13">
        <f t="shared" si="0"/>
        <v>1.4419610483764169E-29</v>
      </c>
      <c r="C38" s="93">
        <f t="shared" si="1"/>
        <v>1.8307851058928255E-29</v>
      </c>
      <c r="D38" s="2"/>
    </row>
    <row r="39" spans="1:4" ht="17.100000000000001" customHeight="1" thickBot="1" x14ac:dyDescent="0.25">
      <c r="A39" s="18">
        <f t="shared" si="2"/>
        <v>31</v>
      </c>
      <c r="B39" s="12">
        <f t="shared" si="0"/>
        <v>6.5120821539579584E-29</v>
      </c>
      <c r="C39" s="94">
        <f t="shared" si="1"/>
        <v>8.3428672598508027E-29</v>
      </c>
      <c r="D39" s="2"/>
    </row>
    <row r="40" spans="1:4" ht="17.100000000000001" customHeight="1" thickBot="1" x14ac:dyDescent="0.25">
      <c r="A40" s="19">
        <f t="shared" si="2"/>
        <v>32</v>
      </c>
      <c r="B40" s="13">
        <f t="shared" ref="B40:B58" si="3">POISSON(A40,$B$5,FALSE)</f>
        <v>2.8490359423566136E-28</v>
      </c>
      <c r="C40" s="93">
        <f t="shared" ref="C40:C58" si="4">POISSON(A40,$B$5,TRUE)</f>
        <v>3.6833226683416938E-28</v>
      </c>
      <c r="D40" s="2"/>
    </row>
    <row r="41" spans="1:4" ht="17.100000000000001" customHeight="1" thickBot="1" x14ac:dyDescent="0.25">
      <c r="A41" s="18">
        <f t="shared" si="2"/>
        <v>33</v>
      </c>
      <c r="B41" s="12">
        <f t="shared" si="3"/>
        <v>1.2086819149391697E-27</v>
      </c>
      <c r="C41" s="94">
        <f t="shared" si="4"/>
        <v>1.5770141817733438E-27</v>
      </c>
      <c r="D41" s="2"/>
    </row>
    <row r="42" spans="1:4" ht="17.100000000000001" customHeight="1" thickBot="1" x14ac:dyDescent="0.25">
      <c r="A42" s="19">
        <f t="shared" si="2"/>
        <v>34</v>
      </c>
      <c r="B42" s="13">
        <f t="shared" si="3"/>
        <v>4.9769255321024779E-27</v>
      </c>
      <c r="C42" s="93">
        <f t="shared" si="4"/>
        <v>6.553939713875777E-27</v>
      </c>
      <c r="D42" s="2"/>
    </row>
    <row r="43" spans="1:4" ht="17.100000000000001" customHeight="1" thickBot="1" x14ac:dyDescent="0.25">
      <c r="A43" s="18">
        <f t="shared" si="2"/>
        <v>35</v>
      </c>
      <c r="B43" s="12">
        <f t="shared" si="3"/>
        <v>1.9907702128409777E-26</v>
      </c>
      <c r="C43" s="94">
        <f t="shared" si="4"/>
        <v>2.646164184228581E-26</v>
      </c>
      <c r="D43" s="2"/>
    </row>
    <row r="44" spans="1:4" ht="17.100000000000001" customHeight="1" thickBot="1" x14ac:dyDescent="0.25">
      <c r="A44" s="19">
        <f t="shared" si="2"/>
        <v>36</v>
      </c>
      <c r="B44" s="13">
        <f t="shared" si="3"/>
        <v>7.7418841610483241E-26</v>
      </c>
      <c r="C44" s="93">
        <f t="shared" si="4"/>
        <v>1.0388048345276776E-25</v>
      </c>
      <c r="D44" s="2"/>
    </row>
    <row r="45" spans="1:4" ht="17.100000000000001" customHeight="1" thickBot="1" x14ac:dyDescent="0.25">
      <c r="A45" s="18">
        <f t="shared" si="2"/>
        <v>37</v>
      </c>
      <c r="B45" s="12">
        <f t="shared" si="3"/>
        <v>2.9293615744506793E-25</v>
      </c>
      <c r="C45" s="94">
        <f t="shared" si="4"/>
        <v>3.9681664089783953E-25</v>
      </c>
      <c r="D45" s="2"/>
    </row>
    <row r="46" spans="1:4" ht="17.100000000000001" customHeight="1" thickBot="1" x14ac:dyDescent="0.25">
      <c r="A46" s="19">
        <f t="shared" si="2"/>
        <v>38</v>
      </c>
      <c r="B46" s="13">
        <f t="shared" si="3"/>
        <v>1.0792384747976292E-24</v>
      </c>
      <c r="C46" s="93">
        <f t="shared" si="4"/>
        <v>1.4760551156954591E-24</v>
      </c>
      <c r="D46" s="2"/>
    </row>
    <row r="47" spans="1:4" ht="17.100000000000001" customHeight="1" thickBot="1" x14ac:dyDescent="0.25">
      <c r="A47" s="18">
        <f t="shared" si="2"/>
        <v>39</v>
      </c>
      <c r="B47" s="12">
        <f t="shared" si="3"/>
        <v>3.8741893967094139E-24</v>
      </c>
      <c r="C47" s="94">
        <f t="shared" si="4"/>
        <v>5.350244512404884E-24</v>
      </c>
      <c r="D47" s="2"/>
    </row>
    <row r="48" spans="1:4" ht="17.100000000000001" customHeight="1" thickBot="1" x14ac:dyDescent="0.25">
      <c r="A48" s="19">
        <f t="shared" si="2"/>
        <v>40</v>
      </c>
      <c r="B48" s="13">
        <f t="shared" si="3"/>
        <v>1.3559662888482978E-23</v>
      </c>
      <c r="C48" s="93">
        <f t="shared" si="4"/>
        <v>1.8909907400887729E-23</v>
      </c>
      <c r="D48" s="2"/>
    </row>
    <row r="49" spans="1:4" ht="17.100000000000001" customHeight="1" thickBot="1" x14ac:dyDescent="0.25">
      <c r="A49" s="18">
        <f t="shared" si="2"/>
        <v>41</v>
      </c>
      <c r="B49" s="12">
        <f t="shared" si="3"/>
        <v>4.6301287911892775E-23</v>
      </c>
      <c r="C49" s="94">
        <f t="shared" si="4"/>
        <v>6.521119531278098E-23</v>
      </c>
      <c r="D49" s="2"/>
    </row>
    <row r="50" spans="1:4" ht="17.100000000000001" customHeight="1" thickBot="1" x14ac:dyDescent="0.25">
      <c r="A50" s="19">
        <f t="shared" si="2"/>
        <v>42</v>
      </c>
      <c r="B50" s="13">
        <f t="shared" si="3"/>
        <v>1.5433762637297703E-22</v>
      </c>
      <c r="C50" s="93">
        <f t="shared" si="4"/>
        <v>2.1954882168575834E-22</v>
      </c>
      <c r="D50" s="2"/>
    </row>
    <row r="51" spans="1:4" ht="17.100000000000001" customHeight="1" thickBot="1" x14ac:dyDescent="0.25">
      <c r="A51" s="18">
        <f t="shared" si="2"/>
        <v>43</v>
      </c>
      <c r="B51" s="12">
        <f t="shared" si="3"/>
        <v>5.0249459749341404E-22</v>
      </c>
      <c r="C51" s="94">
        <f t="shared" si="4"/>
        <v>7.2204341917917149E-22</v>
      </c>
      <c r="D51" s="2"/>
    </row>
    <row r="52" spans="1:4" ht="17.100000000000001" customHeight="1" thickBot="1" x14ac:dyDescent="0.25">
      <c r="A52" s="19">
        <f t="shared" si="2"/>
        <v>44</v>
      </c>
      <c r="B52" s="13">
        <f t="shared" si="3"/>
        <v>1.5988464465699517E-21</v>
      </c>
      <c r="C52" s="93">
        <f t="shared" si="4"/>
        <v>2.3208898657491134E-21</v>
      </c>
      <c r="D52" s="2"/>
    </row>
    <row r="53" spans="1:4" ht="17.100000000000001" customHeight="1" thickBot="1" x14ac:dyDescent="0.25">
      <c r="A53" s="18">
        <f t="shared" si="2"/>
        <v>45</v>
      </c>
      <c r="B53" s="12">
        <f t="shared" si="3"/>
        <v>4.9741889448842741E-21</v>
      </c>
      <c r="C53" s="94">
        <f t="shared" si="4"/>
        <v>7.2950788106334195E-21</v>
      </c>
      <c r="D53" s="2"/>
    </row>
    <row r="54" spans="1:4" ht="17.100000000000001" customHeight="1" thickBot="1" x14ac:dyDescent="0.25">
      <c r="A54" s="19">
        <f t="shared" si="2"/>
        <v>46</v>
      </c>
      <c r="B54" s="13">
        <f t="shared" si="3"/>
        <v>1.5138835919213082E-20</v>
      </c>
      <c r="C54" s="93">
        <f t="shared" si="4"/>
        <v>2.2433914729846703E-20</v>
      </c>
      <c r="D54" s="2"/>
    </row>
    <row r="55" spans="1:4" ht="17.100000000000001" customHeight="1" thickBot="1" x14ac:dyDescent="0.25">
      <c r="A55" s="18">
        <f t="shared" si="2"/>
        <v>47</v>
      </c>
      <c r="B55" s="12">
        <f t="shared" si="3"/>
        <v>4.5094404865741497E-20</v>
      </c>
      <c r="C55" s="94">
        <f t="shared" si="4"/>
        <v>6.7528319595588005E-20</v>
      </c>
      <c r="D55" s="2"/>
    </row>
    <row r="56" spans="1:4" ht="17.100000000000001" customHeight="1" thickBot="1" x14ac:dyDescent="0.25">
      <c r="A56" s="19">
        <f t="shared" si="2"/>
        <v>48</v>
      </c>
      <c r="B56" s="13">
        <f t="shared" si="3"/>
        <v>1.3152534752507895E-19</v>
      </c>
      <c r="C56" s="93">
        <f t="shared" si="4"/>
        <v>1.9905366712066634E-19</v>
      </c>
      <c r="D56" s="2"/>
    </row>
    <row r="57" spans="1:4" ht="17.100000000000001" customHeight="1" thickBot="1" x14ac:dyDescent="0.25">
      <c r="A57" s="18">
        <f t="shared" si="2"/>
        <v>49</v>
      </c>
      <c r="B57" s="12">
        <f t="shared" si="3"/>
        <v>3.7578670721451003E-19</v>
      </c>
      <c r="C57" s="94">
        <f t="shared" si="4"/>
        <v>5.7484037433517009E-19</v>
      </c>
      <c r="D57" s="2"/>
    </row>
    <row r="58" spans="1:4" ht="17.100000000000001" customHeight="1" thickBot="1" x14ac:dyDescent="0.25">
      <c r="A58" s="19">
        <f t="shared" si="2"/>
        <v>50</v>
      </c>
      <c r="B58" s="13">
        <f t="shared" si="3"/>
        <v>1.0522027802006162E-18</v>
      </c>
      <c r="C58" s="93">
        <f t="shared" si="4"/>
        <v>1.6270431545358051E-18</v>
      </c>
      <c r="D58" s="2"/>
    </row>
    <row r="59" spans="1:4" ht="17.100000000000001" customHeight="1" x14ac:dyDescent="0.2">
      <c r="A59" s="2"/>
      <c r="B59" s="2"/>
      <c r="C59" s="2"/>
      <c r="D59" s="2"/>
    </row>
    <row r="60" spans="1:4" ht="17.100000000000001" customHeight="1" x14ac:dyDescent="0.2">
      <c r="A60" s="36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</sheetData>
  <sheetProtection sheet="1" objects="1" scenarios="1"/>
  <mergeCells count="1">
    <mergeCell ref="A1:C1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showGridLines="0" workbookViewId="0">
      <selection activeCell="E3" sqref="E3"/>
    </sheetView>
  </sheetViews>
  <sheetFormatPr baseColWidth="10" defaultRowHeight="12.75" x14ac:dyDescent="0.2"/>
  <cols>
    <col min="1" max="1" width="21.28515625" customWidth="1"/>
    <col min="2" max="2" width="20.42578125" customWidth="1"/>
    <col min="3" max="3" width="21.42578125" customWidth="1"/>
    <col min="4" max="4" width="14.28515625" customWidth="1"/>
  </cols>
  <sheetData>
    <row r="1" spans="1:4" ht="93.75" customHeight="1" thickBot="1" x14ac:dyDescent="0.35">
      <c r="A1" s="466" t="s">
        <v>28</v>
      </c>
      <c r="B1" s="467"/>
      <c r="C1" s="467"/>
      <c r="D1" s="44">
        <f>+B7+1.645*SQRT(B7)</f>
        <v>42.56411261027678</v>
      </c>
    </row>
    <row r="2" spans="1:4" ht="21" customHeight="1" thickBot="1" x14ac:dyDescent="0.4">
      <c r="A2" s="39"/>
      <c r="B2" s="40"/>
      <c r="C2" s="41"/>
      <c r="D2" s="36" t="s">
        <v>6</v>
      </c>
    </row>
    <row r="3" spans="1:4" ht="33" customHeight="1" thickBot="1" x14ac:dyDescent="0.3">
      <c r="A3" s="410" t="s">
        <v>7</v>
      </c>
      <c r="B3" s="411"/>
      <c r="C3" s="412"/>
      <c r="D3" s="10"/>
    </row>
    <row r="4" spans="1:4" ht="15.75" x14ac:dyDescent="0.25">
      <c r="A4" s="42"/>
      <c r="B4" s="42"/>
      <c r="C4" s="52"/>
      <c r="D4" s="2"/>
    </row>
    <row r="5" spans="1:4" ht="24" x14ac:dyDescent="0.2">
      <c r="A5" s="5" t="s">
        <v>2</v>
      </c>
      <c r="B5" s="25">
        <v>100000</v>
      </c>
      <c r="C5" s="131"/>
      <c r="D5" s="2"/>
    </row>
    <row r="6" spans="1:4" ht="27" customHeight="1" x14ac:dyDescent="0.2">
      <c r="A6" s="6" t="s">
        <v>9</v>
      </c>
      <c r="B6" s="26">
        <f>3.31/10000</f>
        <v>3.3100000000000002E-4</v>
      </c>
      <c r="C6" s="97"/>
      <c r="D6" s="2"/>
    </row>
    <row r="7" spans="1:4" ht="42.75" customHeight="1" thickBot="1" x14ac:dyDescent="0.25">
      <c r="A7" s="37" t="s">
        <v>8</v>
      </c>
      <c r="B7" s="38">
        <f>B5*B6</f>
        <v>33.1</v>
      </c>
      <c r="C7" s="132" t="s">
        <v>47</v>
      </c>
      <c r="D7" s="2"/>
    </row>
    <row r="8" spans="1:4" ht="32.25" thickBot="1" x14ac:dyDescent="0.3">
      <c r="A8" s="7" t="s">
        <v>4</v>
      </c>
      <c r="B8" s="8" t="s">
        <v>0</v>
      </c>
      <c r="C8" s="9" t="s">
        <v>1</v>
      </c>
      <c r="D8" s="4"/>
    </row>
    <row r="9" spans="1:4" ht="13.5" thickBot="1" x14ac:dyDescent="0.25">
      <c r="A9" s="16"/>
      <c r="B9" s="17"/>
      <c r="C9" s="11"/>
      <c r="D9" s="2"/>
    </row>
    <row r="10" spans="1:4" ht="21" thickBot="1" x14ac:dyDescent="0.35">
      <c r="A10" s="56">
        <v>33</v>
      </c>
      <c r="B10" s="47">
        <f>POISSON(A10,$B$7,FALSE)</f>
        <v>6.9261318796780671E-2</v>
      </c>
      <c r="C10" s="133">
        <f>POISSON(A10,$B$7,TRUE)</f>
        <v>0.53919235129365828</v>
      </c>
      <c r="D10" s="2"/>
    </row>
    <row r="13" spans="1:4" x14ac:dyDescent="0.2">
      <c r="A13" s="36" t="s">
        <v>27</v>
      </c>
      <c r="B13" s="2"/>
      <c r="C13" s="2"/>
      <c r="D13" s="2"/>
    </row>
    <row r="14" spans="1:4" x14ac:dyDescent="0.2">
      <c r="A14" s="2" t="s">
        <v>10</v>
      </c>
      <c r="B14" s="2"/>
      <c r="C14" s="2"/>
      <c r="D14" s="2"/>
    </row>
  </sheetData>
  <sheetProtection sheet="1" objects="1" scenarios="1"/>
  <mergeCells count="2">
    <mergeCell ref="A1:C1"/>
    <mergeCell ref="A3:C3"/>
  </mergeCells>
  <phoneticPr fontId="0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D173"/>
  <sheetViews>
    <sheetView workbookViewId="0"/>
  </sheetViews>
  <sheetFormatPr baseColWidth="10" defaultRowHeight="12.75" x14ac:dyDescent="0.2"/>
  <sheetData>
    <row r="2" spans="4:4" ht="18" x14ac:dyDescent="0.25">
      <c r="D2" s="66">
        <v>1</v>
      </c>
    </row>
    <row r="30" spans="4:4" ht="18" x14ac:dyDescent="0.25">
      <c r="D30" s="66">
        <v>2</v>
      </c>
    </row>
    <row r="58" spans="4:4" ht="18" x14ac:dyDescent="0.25">
      <c r="D58" s="66">
        <v>3</v>
      </c>
    </row>
    <row r="87" spans="4:4" ht="18" x14ac:dyDescent="0.25">
      <c r="D87" s="66">
        <v>4</v>
      </c>
    </row>
    <row r="116" spans="4:4" ht="18" x14ac:dyDescent="0.25">
      <c r="D116" s="66">
        <v>5</v>
      </c>
    </row>
    <row r="144" spans="4:4" ht="18" x14ac:dyDescent="0.25">
      <c r="D144" s="66">
        <v>6</v>
      </c>
    </row>
    <row r="173" spans="4:4" ht="18" x14ac:dyDescent="0.25">
      <c r="D173" s="66">
        <v>7</v>
      </c>
    </row>
  </sheetData>
  <sheetProtection sheet="1" objects="1" scenarios="1"/>
  <phoneticPr fontId="0" type="noConversion"/>
  <pageMargins left="0.75" right="0.75" top="1" bottom="1" header="0" footer="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0"/>
  <sheetViews>
    <sheetView showGridLines="0" workbookViewId="0"/>
  </sheetViews>
  <sheetFormatPr baseColWidth="10" defaultRowHeight="12.75" x14ac:dyDescent="0.2"/>
  <cols>
    <col min="1" max="1" width="24.140625" customWidth="1"/>
    <col min="2" max="2" width="25.28515625" customWidth="1"/>
    <col min="3" max="3" width="24.5703125" customWidth="1"/>
    <col min="4" max="4" width="25.5703125" customWidth="1"/>
  </cols>
  <sheetData>
    <row r="1" spans="1:4" ht="14.25" customHeight="1" x14ac:dyDescent="0.35">
      <c r="A1" s="20"/>
      <c r="B1" s="21"/>
      <c r="C1" s="21"/>
      <c r="D1" s="41"/>
    </row>
    <row r="2" spans="1:4" ht="15" customHeight="1" thickBot="1" x14ac:dyDescent="0.4">
      <c r="A2" s="20"/>
      <c r="B2" s="21"/>
      <c r="C2" s="21"/>
      <c r="D2" s="41"/>
    </row>
    <row r="3" spans="1:4" ht="16.5" thickBot="1" x14ac:dyDescent="0.3">
      <c r="A3" s="14" t="s">
        <v>11</v>
      </c>
      <c r="B3" s="15"/>
      <c r="C3" s="15"/>
      <c r="D3" s="51"/>
    </row>
    <row r="4" spans="1:4" ht="15.75" x14ac:dyDescent="0.25">
      <c r="A4" s="22"/>
      <c r="B4" s="22"/>
      <c r="C4" s="22"/>
      <c r="D4" s="52"/>
    </row>
    <row r="5" spans="1:4" ht="38.25" customHeight="1" thickBot="1" x14ac:dyDescent="0.25">
      <c r="A5" s="5" t="s">
        <v>12</v>
      </c>
      <c r="B5" s="25">
        <v>106</v>
      </c>
      <c r="C5" s="64" t="s">
        <v>19</v>
      </c>
      <c r="D5" s="41"/>
    </row>
    <row r="6" spans="1:4" ht="20.25" customHeight="1" thickBot="1" x14ac:dyDescent="0.3">
      <c r="A6" s="6" t="s">
        <v>13</v>
      </c>
      <c r="B6" s="26">
        <v>8</v>
      </c>
      <c r="C6" s="50" t="s">
        <v>18</v>
      </c>
      <c r="D6" s="65">
        <v>0.3</v>
      </c>
    </row>
    <row r="7" spans="1:4" ht="13.5" thickBot="1" x14ac:dyDescent="0.25">
      <c r="A7" s="23"/>
      <c r="B7" s="35"/>
      <c r="C7" s="24"/>
      <c r="D7" s="54"/>
    </row>
    <row r="8" spans="1:4" ht="55.5" thickBot="1" x14ac:dyDescent="0.3">
      <c r="A8" s="7" t="s">
        <v>15</v>
      </c>
      <c r="B8" s="49" t="s">
        <v>17</v>
      </c>
      <c r="C8" s="49" t="s">
        <v>16</v>
      </c>
      <c r="D8" s="9" t="s">
        <v>14</v>
      </c>
    </row>
    <row r="9" spans="1:4" x14ac:dyDescent="0.2">
      <c r="A9" s="16"/>
      <c r="B9" s="10"/>
      <c r="C9" s="17"/>
      <c r="D9" s="11"/>
    </row>
    <row r="10" spans="1:4" ht="15" x14ac:dyDescent="0.2">
      <c r="A10" s="57">
        <f t="shared" ref="A10:A73" si="0">+A11-$D$6</f>
        <v>76.000000000000284</v>
      </c>
      <c r="B10" s="58">
        <f t="shared" ref="B10:B73" si="1">NORMDIST(A10,$B$5,$B$6,FALSE)</f>
        <v>4.4074460295936551E-5</v>
      </c>
      <c r="C10" s="58">
        <f t="shared" ref="C10:C73" si="2">NORMDIST(A10,$B$5,$B$6,TRUE)</f>
        <v>8.8417285200816215E-5</v>
      </c>
      <c r="D10" s="59">
        <f t="shared" ref="D10:D73" si="3">NORMSINV(C10)</f>
        <v>-3.7499999999999654</v>
      </c>
    </row>
    <row r="11" spans="1:4" ht="15" x14ac:dyDescent="0.2">
      <c r="A11" s="57">
        <f t="shared" si="0"/>
        <v>76.300000000000281</v>
      </c>
      <c r="B11" s="58">
        <f t="shared" si="1"/>
        <v>5.0693736274333355E-5</v>
      </c>
      <c r="C11" s="58">
        <f t="shared" si="2"/>
        <v>1.0261103040968849E-4</v>
      </c>
      <c r="D11" s="59">
        <f t="shared" si="3"/>
        <v>-3.7124999999999653</v>
      </c>
    </row>
    <row r="12" spans="1:4" ht="15" x14ac:dyDescent="0.2">
      <c r="A12" s="57">
        <f t="shared" si="0"/>
        <v>76.600000000000279</v>
      </c>
      <c r="B12" s="58">
        <f t="shared" si="1"/>
        <v>5.8225184416887027E-5</v>
      </c>
      <c r="C12" s="58">
        <f t="shared" si="2"/>
        <v>1.1892470732677688E-4</v>
      </c>
      <c r="D12" s="59">
        <f t="shared" si="3"/>
        <v>-3.6749999999999652</v>
      </c>
    </row>
    <row r="13" spans="1:4" ht="15" x14ac:dyDescent="0.2">
      <c r="A13" s="57">
        <f t="shared" si="0"/>
        <v>76.900000000000276</v>
      </c>
      <c r="B13" s="58">
        <f t="shared" si="1"/>
        <v>6.678158427842177E-5</v>
      </c>
      <c r="C13" s="58">
        <f t="shared" si="2"/>
        <v>1.3764859616609688E-4</v>
      </c>
      <c r="D13" s="59">
        <f t="shared" si="3"/>
        <v>-3.637499999999966</v>
      </c>
    </row>
    <row r="14" spans="1:4" ht="15" x14ac:dyDescent="0.2">
      <c r="A14" s="57">
        <f t="shared" si="0"/>
        <v>77.200000000000273</v>
      </c>
      <c r="B14" s="58">
        <f t="shared" si="1"/>
        <v>7.6487741264230934E-5</v>
      </c>
      <c r="C14" s="58">
        <f t="shared" si="2"/>
        <v>1.5910859015755478E-4</v>
      </c>
      <c r="D14" s="59">
        <f t="shared" si="3"/>
        <v>-3.599999999999965</v>
      </c>
    </row>
    <row r="15" spans="1:4" ht="15" x14ac:dyDescent="0.2">
      <c r="A15" s="57">
        <f t="shared" si="0"/>
        <v>77.50000000000027</v>
      </c>
      <c r="B15" s="58">
        <f t="shared" si="1"/>
        <v>8.7481501368378331E-5</v>
      </c>
      <c r="C15" s="58">
        <f t="shared" si="2"/>
        <v>1.8366995423738707E-4</v>
      </c>
      <c r="D15" s="59">
        <f t="shared" si="3"/>
        <v>-3.5624999999999662</v>
      </c>
    </row>
    <row r="16" spans="1:4" ht="15" x14ac:dyDescent="0.2">
      <c r="A16" s="57">
        <f t="shared" si="0"/>
        <v>77.800000000000267</v>
      </c>
      <c r="B16" s="58">
        <f t="shared" si="1"/>
        <v>9.9914816011356054E-5</v>
      </c>
      <c r="C16" s="58">
        <f t="shared" si="2"/>
        <v>2.1174139572344454E-4</v>
      </c>
      <c r="D16" s="59">
        <f t="shared" si="3"/>
        <v>-3.524999999999967</v>
      </c>
    </row>
    <row r="17" spans="1:4" ht="15" x14ac:dyDescent="0.2">
      <c r="A17" s="57">
        <f t="shared" si="0"/>
        <v>78.100000000000264</v>
      </c>
      <c r="B17" s="58">
        <f t="shared" si="1"/>
        <v>1.1395485464554292E-4</v>
      </c>
      <c r="C17" s="58">
        <f t="shared" si="2"/>
        <v>2.4377946167534079E-4</v>
      </c>
      <c r="D17" s="59">
        <f t="shared" si="3"/>
        <v>-3.4874999999999674</v>
      </c>
    </row>
    <row r="18" spans="1:4" ht="15" x14ac:dyDescent="0.2">
      <c r="A18" s="57">
        <f t="shared" si="0"/>
        <v>78.400000000000261</v>
      </c>
      <c r="B18" s="58">
        <f t="shared" si="1"/>
        <v>1.2978516195769104E-4</v>
      </c>
      <c r="C18" s="58">
        <f t="shared" si="2"/>
        <v>2.8029327681621121E-4</v>
      </c>
      <c r="D18" s="59">
        <f t="shared" si="3"/>
        <v>-3.4499999999999678</v>
      </c>
    </row>
    <row r="19" spans="1:4" ht="15" x14ac:dyDescent="0.2">
      <c r="A19" s="57">
        <f t="shared" si="0"/>
        <v>78.700000000000259</v>
      </c>
      <c r="B19" s="58">
        <f t="shared" si="1"/>
        <v>1.4760685557603867E-4</v>
      </c>
      <c r="C19" s="58">
        <f t="shared" si="2"/>
        <v>3.2184963480538591E-4</v>
      </c>
      <c r="D19" s="59">
        <f t="shared" si="3"/>
        <v>-3.4124999999999681</v>
      </c>
    </row>
    <row r="20" spans="1:4" ht="15" x14ac:dyDescent="0.2">
      <c r="A20" s="57">
        <f t="shared" si="0"/>
        <v>79.000000000000256</v>
      </c>
      <c r="B20" s="58">
        <f t="shared" si="1"/>
        <v>1.6763985918631538E-4</v>
      </c>
      <c r="C20" s="58">
        <f t="shared" si="2"/>
        <v>3.6907845427510983E-4</v>
      </c>
      <c r="D20" s="59">
        <f t="shared" si="3"/>
        <v>-3.3749999999999685</v>
      </c>
    </row>
    <row r="21" spans="1:4" ht="15" x14ac:dyDescent="0.2">
      <c r="A21" s="57">
        <f t="shared" si="0"/>
        <v>79.300000000000253</v>
      </c>
      <c r="B21" s="58">
        <f t="shared" si="1"/>
        <v>1.9012416487785042E-4</v>
      </c>
      <c r="C21" s="58">
        <f t="shared" si="2"/>
        <v>4.2267860935519332E-4</v>
      </c>
      <c r="D21" s="59">
        <f t="shared" si="3"/>
        <v>-3.3374999999999688</v>
      </c>
    </row>
    <row r="22" spans="1:4" ht="15" x14ac:dyDescent="0.2">
      <c r="A22" s="57">
        <f t="shared" si="0"/>
        <v>79.60000000000025</v>
      </c>
      <c r="B22" s="58">
        <f t="shared" si="1"/>
        <v>2.1532111738173216E-4</v>
      </c>
      <c r="C22" s="58">
        <f t="shared" si="2"/>
        <v>4.8342414238383073E-4</v>
      </c>
      <c r="D22" s="59">
        <f t="shared" si="3"/>
        <v>-3.2999999999999696</v>
      </c>
    </row>
    <row r="23" spans="1:4" ht="15" x14ac:dyDescent="0.2">
      <c r="A23" s="57">
        <f t="shared" si="0"/>
        <v>79.900000000000247</v>
      </c>
      <c r="B23" s="58">
        <f t="shared" si="1"/>
        <v>2.4351471163258485E-4</v>
      </c>
      <c r="C23" s="58">
        <f t="shared" si="2"/>
        <v>5.5217086411851822E-4</v>
      </c>
      <c r="D23" s="59">
        <f t="shared" si="3"/>
        <v>-3.2624999999999682</v>
      </c>
    </row>
    <row r="24" spans="1:4" ht="15" x14ac:dyDescent="0.2">
      <c r="A24" s="57">
        <f t="shared" si="0"/>
        <v>80.200000000000244</v>
      </c>
      <c r="B24" s="58">
        <f t="shared" si="1"/>
        <v>2.7501289379091854E-4</v>
      </c>
      <c r="C24" s="58">
        <f t="shared" si="2"/>
        <v>6.2986334399781638E-4</v>
      </c>
      <c r="D24" s="59">
        <f t="shared" si="3"/>
        <v>-3.2249999999999699</v>
      </c>
    </row>
    <row r="25" spans="1:4" ht="15" x14ac:dyDescent="0.2">
      <c r="A25" s="57">
        <f t="shared" si="0"/>
        <v>80.500000000000242</v>
      </c>
      <c r="B25" s="58">
        <f t="shared" si="1"/>
        <v>3.1014885451294228E-4</v>
      </c>
      <c r="C25" s="58">
        <f t="shared" si="2"/>
        <v>7.1754228984452506E-4</v>
      </c>
      <c r="D25" s="59">
        <f t="shared" si="3"/>
        <v>-3.1874999999999689</v>
      </c>
    </row>
    <row r="26" spans="1:4" ht="15" x14ac:dyDescent="0.2">
      <c r="A26" s="57">
        <f t="shared" si="0"/>
        <v>80.800000000000239</v>
      </c>
      <c r="B26" s="58">
        <f t="shared" si="1"/>
        <v>3.492823018599638E-4</v>
      </c>
      <c r="C26" s="58">
        <f t="shared" si="2"/>
        <v>8.1635231282864418E-4</v>
      </c>
      <c r="D26" s="59">
        <f t="shared" si="3"/>
        <v>-3.1499999999999706</v>
      </c>
    </row>
    <row r="27" spans="1:4" ht="15" x14ac:dyDescent="0.2">
      <c r="A27" s="57">
        <f t="shared" si="0"/>
        <v>81.100000000000236</v>
      </c>
      <c r="B27" s="58">
        <f t="shared" si="1"/>
        <v>3.9280069981292512E-4</v>
      </c>
      <c r="C27" s="58">
        <f t="shared" si="2"/>
        <v>9.2755006951280531E-4</v>
      </c>
      <c r="D27" s="59">
        <f t="shared" si="3"/>
        <v>-3.1124999999999696</v>
      </c>
    </row>
    <row r="28" spans="1:4" ht="15" x14ac:dyDescent="0.2">
      <c r="A28" s="57">
        <f t="shared" si="0"/>
        <v>81.400000000000233</v>
      </c>
      <c r="B28" s="58">
        <f t="shared" si="1"/>
        <v>4.4112045691425982E-4</v>
      </c>
      <c r="C28" s="58">
        <f t="shared" si="2"/>
        <v>1.0525127683761676E-3</v>
      </c>
      <c r="D28" s="59">
        <f t="shared" si="3"/>
        <v>-3.0749999999999718</v>
      </c>
    </row>
    <row r="29" spans="1:4" ht="15" x14ac:dyDescent="0.2">
      <c r="A29" s="57">
        <f t="shared" si="0"/>
        <v>81.70000000000023</v>
      </c>
      <c r="B29" s="58">
        <f t="shared" si="1"/>
        <v>4.9468804811629021E-4</v>
      </c>
      <c r="C29" s="58">
        <f t="shared" si="2"/>
        <v>1.1927470233528263E-3</v>
      </c>
      <c r="D29" s="59">
        <f t="shared" si="3"/>
        <v>-3.0374999999999717</v>
      </c>
    </row>
    <row r="30" spans="1:4" ht="15" x14ac:dyDescent="0.2">
      <c r="A30" s="57">
        <f t="shared" si="0"/>
        <v>82.000000000000227</v>
      </c>
      <c r="B30" s="58">
        <f t="shared" si="1"/>
        <v>5.539810514922981E-4</v>
      </c>
      <c r="C30" s="58">
        <f t="shared" si="2"/>
        <v>1.3498980316302203E-3</v>
      </c>
      <c r="D30" s="59">
        <f t="shared" si="3"/>
        <v>-2.9999999999999711</v>
      </c>
    </row>
    <row r="31" spans="1:4" ht="15" x14ac:dyDescent="0.2">
      <c r="A31" s="57">
        <f t="shared" si="0"/>
        <v>82.300000000000225</v>
      </c>
      <c r="B31" s="58">
        <f t="shared" si="1"/>
        <v>6.195090800846419E-4</v>
      </c>
      <c r="C31" s="58">
        <f t="shared" si="2"/>
        <v>1.5257590472413964E-3</v>
      </c>
      <c r="D31" s="59">
        <f t="shared" si="3"/>
        <v>-2.9624999999999715</v>
      </c>
    </row>
    <row r="32" spans="1:4" ht="15" x14ac:dyDescent="0.2">
      <c r="A32" s="57">
        <f t="shared" si="0"/>
        <v>82.600000000000222</v>
      </c>
      <c r="B32" s="58">
        <f t="shared" si="1"/>
        <v>6.9181458784761869E-4</v>
      </c>
      <c r="C32" s="58">
        <f t="shared" si="2"/>
        <v>1.7222811158677782E-3</v>
      </c>
      <c r="D32" s="59">
        <f t="shared" si="3"/>
        <v>-2.9249999999999714</v>
      </c>
    </row>
    <row r="33" spans="1:4" ht="15" x14ac:dyDescent="0.2">
      <c r="A33" s="57">
        <f t="shared" si="0"/>
        <v>82.900000000000219</v>
      </c>
      <c r="B33" s="58">
        <f t="shared" si="1"/>
        <v>7.7147352741660828E-4</v>
      </c>
      <c r="C33" s="58">
        <f t="shared" si="2"/>
        <v>1.9415830297698799E-3</v>
      </c>
      <c r="D33" s="59">
        <f t="shared" si="3"/>
        <v>-2.8874999999999722</v>
      </c>
    </row>
    <row r="34" spans="1:4" ht="15" x14ac:dyDescent="0.2">
      <c r="A34" s="57">
        <f t="shared" si="0"/>
        <v>83.200000000000216</v>
      </c>
      <c r="B34" s="58">
        <f t="shared" si="1"/>
        <v>8.5909583632681275E-4</v>
      </c>
      <c r="C34" s="58">
        <f t="shared" si="2"/>
        <v>2.1859614549134265E-3</v>
      </c>
      <c r="D34" s="59">
        <f t="shared" si="3"/>
        <v>-2.849999999999973</v>
      </c>
    </row>
    <row r="35" spans="1:4" ht="15" x14ac:dyDescent="0.2">
      <c r="A35" s="57">
        <f t="shared" si="0"/>
        <v>83.500000000000213</v>
      </c>
      <c r="B35" s="58">
        <f t="shared" si="1"/>
        <v>9.5532572734337209E-4</v>
      </c>
      <c r="C35" s="58">
        <f t="shared" si="2"/>
        <v>2.4579011751968902E-3</v>
      </c>
      <c r="D35" s="59">
        <f t="shared" si="3"/>
        <v>-2.8124999999999725</v>
      </c>
    </row>
    <row r="36" spans="1:4" ht="15" x14ac:dyDescent="0.2">
      <c r="A36" s="57">
        <f t="shared" si="0"/>
        <v>83.80000000000021</v>
      </c>
      <c r="B36" s="58">
        <f t="shared" si="1"/>
        <v>1.0608417577799175E-3</v>
      </c>
      <c r="C36" s="58">
        <f t="shared" si="2"/>
        <v>2.7600853912626935E-3</v>
      </c>
      <c r="D36" s="59">
        <f t="shared" si="3"/>
        <v>-2.7749999999999737</v>
      </c>
    </row>
    <row r="37" spans="1:4" ht="15" x14ac:dyDescent="0.2">
      <c r="A37" s="57">
        <f t="shared" si="0"/>
        <v>84.100000000000207</v>
      </c>
      <c r="B37" s="58">
        <f t="shared" si="1"/>
        <v>1.1763566521056153E-3</v>
      </c>
      <c r="C37" s="58">
        <f t="shared" si="2"/>
        <v>3.0954060037450964E-3</v>
      </c>
      <c r="D37" s="59">
        <f t="shared" si="3"/>
        <v>-2.7374999999999736</v>
      </c>
    </row>
    <row r="38" spans="1:4" ht="15" x14ac:dyDescent="0.2">
      <c r="A38" s="57">
        <f t="shared" si="0"/>
        <v>84.400000000000205</v>
      </c>
      <c r="B38" s="58">
        <f t="shared" si="1"/>
        <v>1.3026168518029146E-3</v>
      </c>
      <c r="C38" s="58">
        <f t="shared" si="2"/>
        <v>3.4669738030409336E-3</v>
      </c>
      <c r="D38" s="59">
        <f t="shared" si="3"/>
        <v>-2.6999999999999744</v>
      </c>
    </row>
    <row r="39" spans="1:4" ht="15" x14ac:dyDescent="0.2">
      <c r="A39" s="57">
        <f t="shared" si="0"/>
        <v>84.700000000000202</v>
      </c>
      <c r="B39" s="58">
        <f t="shared" si="1"/>
        <v>1.4404017663709671E-3</v>
      </c>
      <c r="C39" s="58">
        <f t="shared" si="2"/>
        <v>3.8781284798606397E-3</v>
      </c>
      <c r="D39" s="59">
        <f t="shared" si="3"/>
        <v>-2.6624999999999743</v>
      </c>
    </row>
    <row r="40" spans="1:4" ht="15" x14ac:dyDescent="0.2">
      <c r="A40" s="57">
        <f t="shared" si="0"/>
        <v>85.000000000000199</v>
      </c>
      <c r="B40" s="58">
        <f t="shared" si="1"/>
        <v>1.5905226996040329E-3</v>
      </c>
      <c r="C40" s="58">
        <f t="shared" si="2"/>
        <v>4.3324483630128724E-3</v>
      </c>
      <c r="D40" s="59">
        <f t="shared" si="3"/>
        <v>-2.6249999999999751</v>
      </c>
    </row>
    <row r="41" spans="1:4" ht="15" x14ac:dyDescent="0.2">
      <c r="A41" s="57">
        <f t="shared" si="0"/>
        <v>85.300000000000196</v>
      </c>
      <c r="B41" s="58">
        <f t="shared" si="1"/>
        <v>1.753821425839972E-3</v>
      </c>
      <c r="C41" s="58">
        <f t="shared" si="2"/>
        <v>4.8337597831908941E-3</v>
      </c>
      <c r="D41" s="59">
        <f t="shared" si="3"/>
        <v>-2.5874999999999755</v>
      </c>
    </row>
    <row r="42" spans="1:4" ht="15" x14ac:dyDescent="0.2">
      <c r="A42" s="57">
        <f t="shared" si="0"/>
        <v>85.600000000000193</v>
      </c>
      <c r="B42" s="58">
        <f t="shared" si="1"/>
        <v>1.9311683917995152E-3</v>
      </c>
      <c r="C42" s="58">
        <f t="shared" si="2"/>
        <v>5.386145954067059E-3</v>
      </c>
      <c r="D42" s="59">
        <f t="shared" si="3"/>
        <v>-2.5499999999999763</v>
      </c>
    </row>
    <row r="43" spans="1:4" ht="15" x14ac:dyDescent="0.2">
      <c r="A43" s="57">
        <f t="shared" si="0"/>
        <v>85.90000000000019</v>
      </c>
      <c r="B43" s="58">
        <f t="shared" si="1"/>
        <v>2.1234605209483138E-3</v>
      </c>
      <c r="C43" s="58">
        <f t="shared" si="2"/>
        <v>5.9939552548745993E-3</v>
      </c>
      <c r="D43" s="59">
        <f t="shared" si="3"/>
        <v>-2.5124999999999766</v>
      </c>
    </row>
    <row r="44" spans="1:4" ht="15" x14ac:dyDescent="0.2">
      <c r="A44" s="57">
        <f t="shared" si="0"/>
        <v>86.200000000000188</v>
      </c>
      <c r="B44" s="58">
        <f t="shared" si="1"/>
        <v>2.3316185990338739E-3</v>
      </c>
      <c r="C44" s="58">
        <f t="shared" si="2"/>
        <v>6.6618087919831379E-3</v>
      </c>
      <c r="D44" s="59">
        <f t="shared" si="3"/>
        <v>-2.4749999999999757</v>
      </c>
    </row>
    <row r="45" spans="1:4" ht="15" x14ac:dyDescent="0.2">
      <c r="A45" s="57">
        <f t="shared" si="0"/>
        <v>86.500000000000185</v>
      </c>
      <c r="B45" s="58">
        <f t="shared" si="1"/>
        <v>2.5565842215978189E-3</v>
      </c>
      <c r="C45" s="58">
        <f t="shared" si="2"/>
        <v>7.3946071108811646E-3</v>
      </c>
      <c r="D45" s="59">
        <f t="shared" si="3"/>
        <v>-2.4374999999999774</v>
      </c>
    </row>
    <row r="46" spans="1:4" ht="15" x14ac:dyDescent="0.2">
      <c r="A46" s="57">
        <f t="shared" si="0"/>
        <v>86.800000000000182</v>
      </c>
      <c r="B46" s="58">
        <f t="shared" si="1"/>
        <v>2.7993162868555155E-3</v>
      </c>
      <c r="C46" s="58">
        <f t="shared" si="2"/>
        <v>8.197535924596636E-3</v>
      </c>
      <c r="D46" s="59">
        <f t="shared" si="3"/>
        <v>-2.3999999999999768</v>
      </c>
    </row>
    <row r="47" spans="1:4" ht="15" x14ac:dyDescent="0.2">
      <c r="A47" s="57">
        <f t="shared" si="0"/>
        <v>87.100000000000179</v>
      </c>
      <c r="B47" s="58">
        <f t="shared" si="1"/>
        <v>3.060787020380156E-3</v>
      </c>
      <c r="C47" s="58">
        <f t="shared" si="2"/>
        <v>9.076070720049392E-3</v>
      </c>
      <c r="D47" s="59">
        <f t="shared" si="3"/>
        <v>-2.3624999999999776</v>
      </c>
    </row>
    <row r="48" spans="1:4" ht="15" x14ac:dyDescent="0.2">
      <c r="A48" s="57">
        <f t="shared" si="0"/>
        <v>87.400000000000176</v>
      </c>
      <c r="B48" s="58">
        <f t="shared" si="1"/>
        <v>3.3419775215312005E-3</v>
      </c>
      <c r="C48" s="58">
        <f t="shared" si="2"/>
        <v>1.0035980100274648E-2</v>
      </c>
      <c r="D48" s="59">
        <f t="shared" si="3"/>
        <v>-2.3249999999999784</v>
      </c>
    </row>
    <row r="49" spans="1:4" ht="15" x14ac:dyDescent="0.2">
      <c r="A49" s="57">
        <f t="shared" si="0"/>
        <v>87.700000000000173</v>
      </c>
      <c r="B49" s="58">
        <f t="shared" si="1"/>
        <v>3.6438728255259027E-3</v>
      </c>
      <c r="C49" s="58">
        <f t="shared" si="2"/>
        <v>1.1083327718020916E-2</v>
      </c>
      <c r="D49" s="59">
        <f t="shared" si="3"/>
        <v>-2.2874999999999788</v>
      </c>
    </row>
    <row r="50" spans="1:4" ht="15" x14ac:dyDescent="0.2">
      <c r="A50" s="57">
        <f t="shared" si="0"/>
        <v>88.000000000000171</v>
      </c>
      <c r="B50" s="58">
        <f t="shared" si="1"/>
        <v>3.9674564794586181E-3</v>
      </c>
      <c r="C50" s="58">
        <f t="shared" si="2"/>
        <v>1.2224472655045372E-2</v>
      </c>
      <c r="D50" s="59">
        <f t="shared" si="3"/>
        <v>-2.2499999999999796</v>
      </c>
    </row>
    <row r="51" spans="1:4" ht="15" x14ac:dyDescent="0.2">
      <c r="A51" s="57">
        <f t="shared" si="0"/>
        <v>88.300000000000168</v>
      </c>
      <c r="B51" s="58">
        <f t="shared" si="1"/>
        <v>4.3137046354096396E-3</v>
      </c>
      <c r="C51" s="58">
        <f t="shared" si="2"/>
        <v>1.3466068101636215E-2</v>
      </c>
      <c r="D51" s="59">
        <f t="shared" si="3"/>
        <v>-2.212499999999979</v>
      </c>
    </row>
    <row r="52" spans="1:4" ht="15" x14ac:dyDescent="0.2">
      <c r="A52" s="57">
        <f t="shared" si="0"/>
        <v>88.600000000000165</v>
      </c>
      <c r="B52" s="58">
        <f t="shared" si="1"/>
        <v>4.6835796690294336E-3</v>
      </c>
      <c r="C52" s="58">
        <f t="shared" si="2"/>
        <v>1.4815058192610682E-2</v>
      </c>
      <c r="D52" s="59">
        <f t="shared" si="3"/>
        <v>-2.174999999999979</v>
      </c>
    </row>
    <row r="53" spans="1:4" ht="15" x14ac:dyDescent="0.2">
      <c r="A53" s="57">
        <f t="shared" si="0"/>
        <v>88.900000000000162</v>
      </c>
      <c r="B53" s="58">
        <f t="shared" si="1"/>
        <v>5.0780233376031374E-3</v>
      </c>
      <c r="C53" s="58">
        <f t="shared" si="2"/>
        <v>1.6278672859387298E-2</v>
      </c>
      <c r="D53" s="59">
        <f t="shared" si="3"/>
        <v>-2.1374999999999797</v>
      </c>
    </row>
    <row r="54" spans="1:4" ht="15" x14ac:dyDescent="0.2">
      <c r="A54" s="57">
        <f t="shared" si="0"/>
        <v>89.200000000000159</v>
      </c>
      <c r="B54" s="58">
        <f t="shared" si="1"/>
        <v>5.4979494975536287E-3</v>
      </c>
      <c r="C54" s="58">
        <f t="shared" si="2"/>
        <v>1.7864420562817427E-2</v>
      </c>
      <c r="D54" s="59">
        <f t="shared" si="3"/>
        <v>-2.0999999999999801</v>
      </c>
    </row>
    <row r="55" spans="1:4" ht="15" x14ac:dyDescent="0.2">
      <c r="A55" s="57">
        <f t="shared" si="0"/>
        <v>89.500000000000156</v>
      </c>
      <c r="B55" s="58">
        <f t="shared" si="1"/>
        <v>5.9442364075801939E-3</v>
      </c>
      <c r="C55" s="58">
        <f t="shared" si="2"/>
        <v>1.9580078778378383E-2</v>
      </c>
      <c r="D55" s="59">
        <f t="shared" si="3"/>
        <v>-2.0624999999999809</v>
      </c>
    </row>
    <row r="56" spans="1:4" ht="15" x14ac:dyDescent="0.2">
      <c r="A56" s="57">
        <f t="shared" si="0"/>
        <v>89.800000000000153</v>
      </c>
      <c r="B56" s="58">
        <f t="shared" si="1"/>
        <v>6.4177186500964292E-3</v>
      </c>
      <c r="C56" s="58">
        <f t="shared" si="2"/>
        <v>2.1433682114153967E-2</v>
      </c>
      <c r="D56" s="59">
        <f t="shared" si="3"/>
        <v>-2.0249999999999804</v>
      </c>
    </row>
    <row r="57" spans="1:4" ht="15" x14ac:dyDescent="0.2">
      <c r="A57" s="57">
        <f t="shared" si="0"/>
        <v>90.100000000000151</v>
      </c>
      <c r="B57" s="58">
        <f t="shared" si="1"/>
        <v>6.9191787102597891E-3</v>
      </c>
      <c r="C57" s="58">
        <f t="shared" si="2"/>
        <v>2.3433507952819232E-2</v>
      </c>
      <c r="D57" s="59">
        <f t="shared" si="3"/>
        <v>-1.9874999999999812</v>
      </c>
    </row>
    <row r="58" spans="1:4" ht="15" x14ac:dyDescent="0.2">
      <c r="A58" s="57">
        <f t="shared" si="0"/>
        <v>90.400000000000148</v>
      </c>
      <c r="B58" s="58">
        <f t="shared" si="1"/>
        <v>7.4493382586022774E-3</v>
      </c>
      <c r="C58" s="58">
        <f t="shared" si="2"/>
        <v>2.5588059521639721E-2</v>
      </c>
      <c r="D58" s="59">
        <f t="shared" si="3"/>
        <v>-1.9499999999999813</v>
      </c>
    </row>
    <row r="59" spans="1:4" ht="15" x14ac:dyDescent="0.2">
      <c r="A59" s="57">
        <f t="shared" si="0"/>
        <v>90.700000000000145</v>
      </c>
      <c r="B59" s="58">
        <f t="shared" si="1"/>
        <v>8.0088491899966471E-3</v>
      </c>
      <c r="C59" s="58">
        <f t="shared" si="2"/>
        <v>2.7906046309308284E-2</v>
      </c>
      <c r="D59" s="59">
        <f t="shared" si="3"/>
        <v>-1.9124999999999821</v>
      </c>
    </row>
    <row r="60" spans="1:4" ht="15" x14ac:dyDescent="0.2">
      <c r="A60" s="57">
        <f t="shared" si="0"/>
        <v>91.000000000000142</v>
      </c>
      <c r="B60" s="58">
        <f t="shared" si="1"/>
        <v>8.5982844783367741E-3</v>
      </c>
      <c r="C60" s="58">
        <f t="shared" si="2"/>
        <v>3.0396361765262586E-2</v>
      </c>
      <c r="D60" s="59">
        <f t="shared" si="3"/>
        <v>-1.8749999999999827</v>
      </c>
    </row>
    <row r="61" spans="1:4" ht="15" x14ac:dyDescent="0.2">
      <c r="A61" s="57">
        <f t="shared" si="0"/>
        <v>91.300000000000139</v>
      </c>
      <c r="B61" s="58">
        <f t="shared" si="1"/>
        <v>9.2181289127817589E-3</v>
      </c>
      <c r="C61" s="58">
        <f t="shared" si="2"/>
        <v>3.3068058235915875E-2</v>
      </c>
      <c r="D61" s="59">
        <f t="shared" si="3"/>
        <v>-1.8374999999999828</v>
      </c>
    </row>
    <row r="62" spans="1:4" ht="15" x14ac:dyDescent="0.2">
      <c r="A62" s="57">
        <f t="shared" si="0"/>
        <v>91.600000000000136</v>
      </c>
      <c r="B62" s="58">
        <f t="shared" si="1"/>
        <v>9.868769787612074E-3</v>
      </c>
      <c r="C62" s="58">
        <f t="shared" si="2"/>
        <v>3.5930319112927149E-2</v>
      </c>
      <c r="D62" s="59">
        <f t="shared" si="3"/>
        <v>-1.7999999999999827</v>
      </c>
    </row>
    <row r="63" spans="1:4" ht="15" x14ac:dyDescent="0.2">
      <c r="A63" s="57">
        <f t="shared" si="0"/>
        <v>91.900000000000134</v>
      </c>
      <c r="B63" s="58">
        <f t="shared" si="1"/>
        <v>1.0550487623571088E-2</v>
      </c>
      <c r="C63" s="58">
        <f t="shared" si="2"/>
        <v>3.899242819113443E-2</v>
      </c>
      <c r="D63" s="59">
        <f t="shared" si="3"/>
        <v>-1.7624999999999831</v>
      </c>
    </row>
    <row r="64" spans="1:4" ht="15" x14ac:dyDescent="0.2">
      <c r="A64" s="57">
        <f t="shared" si="0"/>
        <v>92.200000000000131</v>
      </c>
      <c r="B64" s="58">
        <f t="shared" si="1"/>
        <v>1.1263447003912581E-2</v>
      </c>
      <c r="C64" s="58">
        <f t="shared" si="2"/>
        <v>4.2263736257953918E-2</v>
      </c>
      <c r="D64" s="59">
        <f t="shared" si="3"/>
        <v>-1.7249999999999837</v>
      </c>
    </row>
    <row r="65" spans="1:4" ht="15" x14ac:dyDescent="0.2">
      <c r="A65" s="57">
        <f t="shared" si="0"/>
        <v>92.500000000000128</v>
      </c>
      <c r="B65" s="58">
        <f t="shared" si="1"/>
        <v>1.2007687613139494E-2</v>
      </c>
      <c r="C65" s="58">
        <f t="shared" si="2"/>
        <v>4.5753624961742644E-2</v>
      </c>
      <c r="D65" s="59">
        <f t="shared" si="3"/>
        <v>-1.6874999999999838</v>
      </c>
    </row>
    <row r="66" spans="1:4" ht="15" x14ac:dyDescent="0.2">
      <c r="A66" s="57">
        <f t="shared" si="0"/>
        <v>92.800000000000125</v>
      </c>
      <c r="B66" s="58">
        <f t="shared" si="1"/>
        <v>1.2783115570497581E-2</v>
      </c>
      <c r="C66" s="58">
        <f t="shared" si="2"/>
        <v>4.9471468033649692E-2</v>
      </c>
      <c r="D66" s="59">
        <f t="shared" si="3"/>
        <v>-1.6499999999999839</v>
      </c>
    </row>
    <row r="67" spans="1:4" ht="15" x14ac:dyDescent="0.2">
      <c r="A67" s="57">
        <f t="shared" si="0"/>
        <v>93.100000000000122</v>
      </c>
      <c r="B67" s="58">
        <f t="shared" si="1"/>
        <v>1.3589495153578568E-2</v>
      </c>
      <c r="C67" s="58">
        <f t="shared" si="2"/>
        <v>5.3426589965613613E-2</v>
      </c>
      <c r="D67" s="59">
        <f t="shared" si="3"/>
        <v>-1.6124999999999845</v>
      </c>
    </row>
    <row r="68" spans="1:4" ht="15" x14ac:dyDescent="0.2">
      <c r="A68" s="57">
        <f t="shared" si="0"/>
        <v>93.400000000000119</v>
      </c>
      <c r="B68" s="58">
        <f t="shared" si="1"/>
        <v>1.4426441009794089E-2</v>
      </c>
      <c r="C68" s="58">
        <f t="shared" si="2"/>
        <v>5.7628222276154856E-2</v>
      </c>
      <c r="D68" s="59">
        <f t="shared" si="3"/>
        <v>-1.5749999999999846</v>
      </c>
    </row>
    <row r="69" spans="1:4" ht="15" x14ac:dyDescent="0.2">
      <c r="A69" s="57">
        <f t="shared" si="0"/>
        <v>93.700000000000117</v>
      </c>
      <c r="B69" s="58">
        <f t="shared" si="1"/>
        <v>1.5293410954913857E-2</v>
      </c>
      <c r="C69" s="58">
        <f t="shared" si="2"/>
        <v>6.2085457525180417E-2</v>
      </c>
      <c r="D69" s="59">
        <f t="shared" si="3"/>
        <v>-1.5374999999999854</v>
      </c>
    </row>
    <row r="70" spans="1:4" ht="15" x14ac:dyDescent="0.2">
      <c r="A70" s="57">
        <f t="shared" si="0"/>
        <v>94.000000000000114</v>
      </c>
      <c r="B70" s="58">
        <f t="shared" si="1"/>
        <v>1.6189699458236815E-2</v>
      </c>
      <c r="C70" s="58">
        <f t="shared" si="2"/>
        <v>6.6807201268859917E-2</v>
      </c>
      <c r="D70" s="59">
        <f t="shared" si="3"/>
        <v>-1.4999999999999856</v>
      </c>
    </row>
    <row r="71" spans="1:4" ht="15" x14ac:dyDescent="0.2">
      <c r="A71" s="57">
        <f t="shared" si="0"/>
        <v>94.300000000000111</v>
      </c>
      <c r="B71" s="58">
        <f t="shared" si="1"/>
        <v>1.7114431913210056E-2</v>
      </c>
      <c r="C71" s="58">
        <f t="shared" si="2"/>
        <v>7.1802122175418107E-2</v>
      </c>
      <c r="D71" s="59">
        <f t="shared" si="3"/>
        <v>-1.4624999999999857</v>
      </c>
    </row>
    <row r="72" spans="1:4" ht="15" x14ac:dyDescent="0.2">
      <c r="A72" s="57">
        <f t="shared" si="0"/>
        <v>94.600000000000108</v>
      </c>
      <c r="B72" s="58">
        <f t="shared" si="1"/>
        <v>1.8066559790366959E-2</v>
      </c>
      <c r="C72" s="58">
        <f t="shared" si="2"/>
        <v>7.7078600552073842E-2</v>
      </c>
      <c r="D72" s="59">
        <f t="shared" si="3"/>
        <v>-1.4249999999999863</v>
      </c>
    </row>
    <row r="73" spans="1:4" ht="15" x14ac:dyDescent="0.2">
      <c r="A73" s="57">
        <f t="shared" si="0"/>
        <v>94.900000000000105</v>
      </c>
      <c r="B73" s="58">
        <f t="shared" si="1"/>
        <v>1.9044856766275646E-2</v>
      </c>
      <c r="C73" s="58">
        <f t="shared" si="2"/>
        <v>8.2644675561968819E-2</v>
      </c>
      <c r="D73" s="59">
        <f t="shared" si="3"/>
        <v>-1.3874999999999886</v>
      </c>
    </row>
    <row r="74" spans="1:4" ht="15" x14ac:dyDescent="0.2">
      <c r="A74" s="57">
        <f t="shared" ref="A74:A108" si="4">+A75-$D$6</f>
        <v>95.200000000000102</v>
      </c>
      <c r="B74" s="58">
        <f t="shared" ref="B74:B108" si="5">NORMDIST(A74,$B$5,$B$6,FALSE)</f>
        <v>2.0047915917740296E-2</v>
      </c>
      <c r="C74" s="58">
        <f t="shared" ref="C74:C108" si="6">NORMDIST(A74,$B$5,$B$6,TRUE)</f>
        <v>8.8507991437404079E-2</v>
      </c>
      <c r="D74" s="59">
        <f t="shared" ref="D74:D108" si="7">NORMSINV(C74)</f>
        <v>-1.3499999999999872</v>
      </c>
    </row>
    <row r="75" spans="1:4" ht="15" x14ac:dyDescent="0.2">
      <c r="A75" s="57">
        <f t="shared" si="4"/>
        <v>95.500000000000099</v>
      </c>
      <c r="B75" s="58">
        <f t="shared" si="5"/>
        <v>2.1074148064764733E-2</v>
      </c>
      <c r="C75" s="58">
        <f t="shared" si="6"/>
        <v>9.4675743021644665E-2</v>
      </c>
      <c r="D75" s="59">
        <f t="shared" si="7"/>
        <v>-1.3124999999999891</v>
      </c>
    </row>
    <row r="76" spans="1:4" ht="15" x14ac:dyDescent="0.2">
      <c r="A76" s="57">
        <f t="shared" si="4"/>
        <v>95.800000000000097</v>
      </c>
      <c r="B76" s="58">
        <f t="shared" si="5"/>
        <v>2.2121781338772802E-2</v>
      </c>
      <c r="C76" s="58">
        <f t="shared" si="6"/>
        <v>0.10115462099558799</v>
      </c>
      <c r="D76" s="59">
        <f t="shared" si="7"/>
        <v>-1.2749999999999881</v>
      </c>
    </row>
    <row r="77" spans="1:4" ht="15" x14ac:dyDescent="0.2">
      <c r="A77" s="57">
        <f t="shared" si="4"/>
        <v>96.100000000000094</v>
      </c>
      <c r="B77" s="58">
        <f t="shared" si="5"/>
        <v>2.3188862044303607E-2</v>
      </c>
      <c r="C77" s="58">
        <f t="shared" si="6"/>
        <v>0.10795075716732686</v>
      </c>
      <c r="D77" s="59">
        <f t="shared" si="7"/>
        <v>-1.2374999999999883</v>
      </c>
    </row>
    <row r="78" spans="1:4" ht="15" x14ac:dyDescent="0.2">
      <c r="A78" s="57">
        <f t="shared" si="4"/>
        <v>96.400000000000091</v>
      </c>
      <c r="B78" s="58">
        <f t="shared" si="5"/>
        <v>2.4273256872901949E-2</v>
      </c>
      <c r="C78" s="58">
        <f t="shared" si="6"/>
        <v>0.11506967022171044</v>
      </c>
      <c r="D78" s="59">
        <f t="shared" si="7"/>
        <v>-1.1999999999999886</v>
      </c>
    </row>
    <row r="79" spans="1:4" ht="15" x14ac:dyDescent="0.2">
      <c r="A79" s="57">
        <f t="shared" si="4"/>
        <v>96.700000000000088</v>
      </c>
      <c r="B79" s="58">
        <f t="shared" si="5"/>
        <v>2.5372656517264794E-2</v>
      </c>
      <c r="C79" s="58">
        <f t="shared" si="6"/>
        <v>0.12251621234305168</v>
      </c>
      <c r="D79" s="59">
        <f t="shared" si="7"/>
        <v>-1.1624999999999897</v>
      </c>
    </row>
    <row r="80" spans="1:4" ht="15" x14ac:dyDescent="0.2">
      <c r="A80" s="57">
        <f t="shared" si="4"/>
        <v>97.000000000000085</v>
      </c>
      <c r="B80" s="58">
        <f t="shared" si="5"/>
        <v>2.6484580721962751E-2</v>
      </c>
      <c r="C80" s="58">
        <f t="shared" si="6"/>
        <v>0.13029451713681109</v>
      </c>
      <c r="D80" s="59">
        <f t="shared" si="7"/>
        <v>-1.1249999999999898</v>
      </c>
    </row>
    <row r="81" spans="1:4" ht="15" x14ac:dyDescent="0.2">
      <c r="A81" s="57">
        <f t="shared" si="4"/>
        <v>97.300000000000082</v>
      </c>
      <c r="B81" s="58">
        <f t="shared" si="5"/>
        <v>2.7606384794330523E-2</v>
      </c>
      <c r="C81" s="58">
        <f t="shared" si="6"/>
        <v>0.13840794928509931</v>
      </c>
      <c r="D81" s="59">
        <f t="shared" si="7"/>
        <v>-1.0874999999999901</v>
      </c>
    </row>
    <row r="82" spans="1:4" ht="15" x14ac:dyDescent="0.2">
      <c r="A82" s="57">
        <f t="shared" si="4"/>
        <v>97.60000000000008</v>
      </c>
      <c r="B82" s="58">
        <f t="shared" si="5"/>
        <v>2.8735267585529429E-2</v>
      </c>
      <c r="C82" s="58">
        <f t="shared" si="6"/>
        <v>0.14685905637589822</v>
      </c>
      <c r="D82" s="59">
        <f t="shared" si="7"/>
        <v>-1.0499999999999889</v>
      </c>
    </row>
    <row r="83" spans="1:4" ht="15" x14ac:dyDescent="0.2">
      <c r="A83" s="57">
        <f t="shared" si="4"/>
        <v>97.900000000000077</v>
      </c>
      <c r="B83" s="58">
        <f t="shared" si="5"/>
        <v>2.9868280937464731E-2</v>
      </c>
      <c r="C83" s="58">
        <f t="shared" si="6"/>
        <v>0.15564952334677074</v>
      </c>
      <c r="D83" s="59">
        <f t="shared" si="7"/>
        <v>-1.0124999999999895</v>
      </c>
    </row>
    <row r="84" spans="1:4" ht="15" x14ac:dyDescent="0.2">
      <c r="A84" s="57">
        <f t="shared" si="4"/>
        <v>98.200000000000074</v>
      </c>
      <c r="B84" s="58">
        <f t="shared" si="5"/>
        <v>3.1002340576342418E-2</v>
      </c>
      <c r="C84" s="58">
        <f t="shared" si="6"/>
        <v>0.16478012998031266</v>
      </c>
      <c r="D84" s="59">
        <f t="shared" si="7"/>
        <v>-0.97499999999998888</v>
      </c>
    </row>
    <row r="85" spans="1:4" ht="15" x14ac:dyDescent="0.2">
      <c r="A85" s="57">
        <f t="shared" si="4"/>
        <v>98.500000000000071</v>
      </c>
      <c r="B85" s="58">
        <f t="shared" si="5"/>
        <v>3.2134238418342113E-2</v>
      </c>
      <c r="C85" s="58">
        <f t="shared" si="6"/>
        <v>0.17425071188054464</v>
      </c>
      <c r="D85" s="59">
        <f t="shared" si="7"/>
        <v>-0.93749999999999056</v>
      </c>
    </row>
    <row r="86" spans="1:4" ht="15" x14ac:dyDescent="0.2">
      <c r="A86" s="57">
        <f t="shared" si="4"/>
        <v>98.800000000000068</v>
      </c>
      <c r="B86" s="58">
        <f t="shared" si="5"/>
        <v>3.3260656237344609E-2</v>
      </c>
      <c r="C86" s="58">
        <f t="shared" si="6"/>
        <v>0.18406012534676175</v>
      </c>
      <c r="D86" s="59">
        <f t="shared" si="7"/>
        <v>-0.89999999999999158</v>
      </c>
    </row>
    <row r="87" spans="1:4" ht="15" x14ac:dyDescent="0.2">
      <c r="A87" s="57">
        <f t="shared" si="4"/>
        <v>99.100000000000065</v>
      </c>
      <c r="B87" s="58">
        <f t="shared" si="5"/>
        <v>3.4378180629075772E-2</v>
      </c>
      <c r="C87" s="58">
        <f t="shared" si="6"/>
        <v>0.19420621654399794</v>
      </c>
      <c r="D87" s="59">
        <f t="shared" si="7"/>
        <v>-0.86249999999999194</v>
      </c>
    </row>
    <row r="88" spans="1:4" ht="15" x14ac:dyDescent="0.2">
      <c r="A88" s="57">
        <f t="shared" si="4"/>
        <v>99.400000000000063</v>
      </c>
      <c r="B88" s="58">
        <f t="shared" si="5"/>
        <v>3.5483319190611137E-2</v>
      </c>
      <c r="C88" s="58">
        <f t="shared" si="6"/>
        <v>0.20468579534725484</v>
      </c>
      <c r="D88" s="59">
        <f t="shared" si="7"/>
        <v>-0.82499999999999196</v>
      </c>
    </row>
    <row r="89" spans="1:4" ht="15" x14ac:dyDescent="0.2">
      <c r="A89" s="57">
        <f t="shared" si="4"/>
        <v>99.70000000000006</v>
      </c>
      <c r="B89" s="58">
        <f t="shared" si="5"/>
        <v>3.6572517819133191E-2</v>
      </c>
      <c r="C89" s="58">
        <f t="shared" si="6"/>
        <v>0.21549461421005639</v>
      </c>
      <c r="D89" s="59">
        <f t="shared" si="7"/>
        <v>-0.78749999999999187</v>
      </c>
    </row>
    <row r="90" spans="1:4" ht="15" x14ac:dyDescent="0.2">
      <c r="A90" s="57">
        <f t="shared" si="4"/>
        <v>100.00000000000006</v>
      </c>
      <c r="B90" s="58">
        <f t="shared" si="5"/>
        <v>3.7642179019350755E-2</v>
      </c>
      <c r="C90" s="58">
        <f t="shared" si="6"/>
        <v>0.2266273523768704</v>
      </c>
      <c r="D90" s="59">
        <f t="shared" si="7"/>
        <v>-0.74999999999999245</v>
      </c>
    </row>
    <row r="91" spans="1:4" ht="15" x14ac:dyDescent="0.2">
      <c r="A91" s="57">
        <f t="shared" si="4"/>
        <v>100.30000000000005</v>
      </c>
      <c r="B91" s="58">
        <f t="shared" si="5"/>
        <v>3.8688681095284443E-2</v>
      </c>
      <c r="C91" s="58">
        <f t="shared" si="6"/>
        <v>0.2380776057236817</v>
      </c>
      <c r="D91" s="59">
        <f t="shared" si="7"/>
        <v>-0.71249999999999314</v>
      </c>
    </row>
    <row r="92" spans="1:4" ht="15" x14ac:dyDescent="0.2">
      <c r="A92" s="57">
        <f t="shared" si="4"/>
        <v>100.60000000000005</v>
      </c>
      <c r="B92" s="58">
        <f t="shared" si="5"/>
        <v>3.97083980893937E-2</v>
      </c>
      <c r="C92" s="58">
        <f t="shared" si="6"/>
        <v>0.24983788247177902</v>
      </c>
      <c r="D92" s="59">
        <f t="shared" si="7"/>
        <v>-0.67499999999999349</v>
      </c>
    </row>
    <row r="93" spans="1:4" ht="15" x14ac:dyDescent="0.2">
      <c r="A93" s="57">
        <f t="shared" si="4"/>
        <v>100.90000000000005</v>
      </c>
      <c r="B93" s="58">
        <f t="shared" si="5"/>
        <v>4.0697720320464516E-2</v>
      </c>
      <c r="C93" s="58">
        <f t="shared" si="6"/>
        <v>0.26189960497694176</v>
      </c>
      <c r="D93" s="59">
        <f t="shared" si="7"/>
        <v>-0.63749999999999396</v>
      </c>
    </row>
    <row r="94" spans="1:4" ht="15" x14ac:dyDescent="0.2">
      <c r="A94" s="57">
        <f t="shared" si="4"/>
        <v>101.20000000000005</v>
      </c>
      <c r="B94" s="58">
        <f t="shared" si="5"/>
        <v>4.1653075361475098E-2</v>
      </c>
      <c r="C94" s="58">
        <f t="shared" si="6"/>
        <v>0.27425311775007544</v>
      </c>
      <c r="D94" s="59">
        <f t="shared" si="7"/>
        <v>-0.59999999999999443</v>
      </c>
    </row>
    <row r="95" spans="1:4" ht="15" x14ac:dyDescent="0.2">
      <c r="A95" s="57">
        <f t="shared" si="4"/>
        <v>101.50000000000004</v>
      </c>
      <c r="B95" s="58">
        <f t="shared" si="5"/>
        <v>4.2570949289978961E-2</v>
      </c>
      <c r="C95" s="58">
        <f t="shared" si="6"/>
        <v>0.28688770181636697</v>
      </c>
      <c r="D95" s="59">
        <f t="shared" si="7"/>
        <v>-0.56249999999999489</v>
      </c>
    </row>
    <row r="96" spans="1:4" ht="15" x14ac:dyDescent="0.2">
      <c r="A96" s="57">
        <f t="shared" si="4"/>
        <v>101.80000000000004</v>
      </c>
      <c r="B96" s="58">
        <f t="shared" si="5"/>
        <v>4.3447908036543623E-2</v>
      </c>
      <c r="C96" s="58">
        <f t="shared" si="6"/>
        <v>0.2997915954686976</v>
      </c>
      <c r="D96" s="59">
        <f t="shared" si="7"/>
        <v>-0.52499999999999503</v>
      </c>
    </row>
    <row r="97" spans="1:4" ht="15" x14ac:dyDescent="0.2">
      <c r="A97" s="57">
        <f t="shared" si="4"/>
        <v>102.10000000000004</v>
      </c>
      <c r="B97" s="58">
        <f t="shared" si="5"/>
        <v>4.4280618651590241E-2</v>
      </c>
      <c r="C97" s="58">
        <f t="shared" si="6"/>
        <v>0.31295202141788914</v>
      </c>
      <c r="D97" s="59">
        <f t="shared" si="7"/>
        <v>-0.48749999999999538</v>
      </c>
    </row>
    <row r="98" spans="1:4" ht="15" x14ac:dyDescent="0.2">
      <c r="A98" s="57">
        <f t="shared" si="4"/>
        <v>102.40000000000003</v>
      </c>
      <c r="B98" s="58">
        <f t="shared" si="5"/>
        <v>4.5065870307706084E-2</v>
      </c>
      <c r="C98" s="58">
        <f t="shared" si="6"/>
        <v>0.32635522028792152</v>
      </c>
      <c r="D98" s="59">
        <f t="shared" si="7"/>
        <v>-0.4499999999999959</v>
      </c>
    </row>
    <row r="99" spans="1:4" ht="15" x14ac:dyDescent="0.2">
      <c r="A99" s="57">
        <f t="shared" si="4"/>
        <v>102.70000000000003</v>
      </c>
      <c r="B99" s="58">
        <f t="shared" si="5"/>
        <v>4.5800594853232041E-2</v>
      </c>
      <c r="C99" s="58">
        <f t="shared" si="6"/>
        <v>0.33998649034914002</v>
      </c>
      <c r="D99" s="59">
        <f t="shared" si="7"/>
        <v>-0.41249999999999626</v>
      </c>
    </row>
    <row r="100" spans="1:4" ht="15" x14ac:dyDescent="0.2">
      <c r="A100" s="57">
        <f t="shared" si="4"/>
        <v>103.00000000000003</v>
      </c>
      <c r="B100" s="58">
        <f t="shared" si="5"/>
        <v>4.6481886733721181E-2</v>
      </c>
      <c r="C100" s="58">
        <f t="shared" si="6"/>
        <v>0.35383023332727748</v>
      </c>
      <c r="D100" s="59">
        <f t="shared" si="7"/>
        <v>-0.37499999999999661</v>
      </c>
    </row>
    <row r="101" spans="1:4" ht="15" x14ac:dyDescent="0.2">
      <c r="A101" s="57">
        <f t="shared" si="4"/>
        <v>103.30000000000003</v>
      </c>
      <c r="B101" s="58">
        <f t="shared" si="5"/>
        <v>4.7107022100752252E-2</v>
      </c>
      <c r="C101" s="58">
        <f t="shared" si="6"/>
        <v>0.36787000607147824</v>
      </c>
      <c r="D101" s="59">
        <f t="shared" si="7"/>
        <v>-0.33749999999999691</v>
      </c>
    </row>
    <row r="102" spans="1:4" ht="15" x14ac:dyDescent="0.2">
      <c r="A102" s="57">
        <f t="shared" si="4"/>
        <v>103.60000000000002</v>
      </c>
      <c r="B102" s="58">
        <f t="shared" si="5"/>
        <v>4.7673476932565552E-2</v>
      </c>
      <c r="C102" s="58">
        <f t="shared" si="6"/>
        <v>0.38208857781104844</v>
      </c>
      <c r="D102" s="59">
        <f t="shared" si="7"/>
        <v>-0.29999999999999721</v>
      </c>
    </row>
    <row r="103" spans="1:4" ht="15" x14ac:dyDescent="0.2">
      <c r="A103" s="57">
        <f t="shared" si="4"/>
        <v>103.90000000000002</v>
      </c>
      <c r="B103" s="58">
        <f t="shared" si="5"/>
        <v>4.8178943998040159E-2</v>
      </c>
      <c r="C103" s="58">
        <f t="shared" si="6"/>
        <v>0.3964679926790064</v>
      </c>
      <c r="D103" s="59">
        <f t="shared" si="7"/>
        <v>-0.26249999999999757</v>
      </c>
    </row>
    <row r="104" spans="1:4" ht="15" x14ac:dyDescent="0.2">
      <c r="A104" s="57">
        <f t="shared" si="4"/>
        <v>104.20000000000002</v>
      </c>
      <c r="B104" s="58">
        <f t="shared" si="5"/>
        <v>4.8621348504593702E-2</v>
      </c>
      <c r="C104" s="58">
        <f t="shared" si="6"/>
        <v>0.41098963713127123</v>
      </c>
      <c r="D104" s="59">
        <f t="shared" si="7"/>
        <v>-0.22499999999999781</v>
      </c>
    </row>
    <row r="105" spans="1:4" ht="15" x14ac:dyDescent="0.2">
      <c r="A105" s="57">
        <f t="shared" si="4"/>
        <v>104.50000000000001</v>
      </c>
      <c r="B105" s="58">
        <f t="shared" si="5"/>
        <v>4.8998862281571506E-2</v>
      </c>
      <c r="C105" s="58">
        <f t="shared" si="6"/>
        <v>0.4256343118441035</v>
      </c>
      <c r="D105" s="59">
        <f t="shared" si="7"/>
        <v>-0.18749999999999828</v>
      </c>
    </row>
    <row r="106" spans="1:4" ht="15" x14ac:dyDescent="0.2">
      <c r="A106" s="57">
        <f t="shared" si="4"/>
        <v>104.80000000000001</v>
      </c>
      <c r="B106" s="58">
        <f t="shared" si="5"/>
        <v>4.9309916363486125E-2</v>
      </c>
      <c r="C106" s="58">
        <f t="shared" si="6"/>
        <v>0.44038230762975805</v>
      </c>
      <c r="D106" s="59">
        <f t="shared" si="7"/>
        <v>-0.14999999999999858</v>
      </c>
    </row>
    <row r="107" spans="1:4" ht="15" x14ac:dyDescent="0.2">
      <c r="A107" s="57">
        <f t="shared" si="4"/>
        <v>105.10000000000001</v>
      </c>
      <c r="B107" s="58">
        <f t="shared" si="5"/>
        <v>4.9553211851929145E-2</v>
      </c>
      <c r="C107" s="58">
        <f t="shared" si="6"/>
        <v>0.4552134848717454</v>
      </c>
      <c r="D107" s="59">
        <f t="shared" si="7"/>
        <v>-0.11249999999999898</v>
      </c>
    </row>
    <row r="108" spans="1:4" ht="15" x14ac:dyDescent="0.2">
      <c r="A108" s="57">
        <f t="shared" si="4"/>
        <v>105.4</v>
      </c>
      <c r="B108" s="58">
        <f t="shared" si="5"/>
        <v>4.972772895093714E-2</v>
      </c>
      <c r="C108" s="58">
        <f t="shared" si="6"/>
        <v>0.47010735594710551</v>
      </c>
      <c r="D108" s="59">
        <f t="shared" si="7"/>
        <v>-7.4999999999999317E-2</v>
      </c>
    </row>
    <row r="109" spans="1:4" ht="15.75" thickBot="1" x14ac:dyDescent="0.25">
      <c r="A109" s="60">
        <f>+A110-$D$6</f>
        <v>105.7</v>
      </c>
      <c r="B109" s="61">
        <f>NORMDIST(A109,$B$5,$B$6,FALSE)</f>
        <v>4.9832734087863678E-2</v>
      </c>
      <c r="C109" s="61">
        <f>NORMDIST(A109,$B$5,$B$6,TRUE)</f>
        <v>0.48504317007409037</v>
      </c>
      <c r="D109" s="62">
        <f>NORMSINV(C109)</f>
        <v>-3.7499999999999631E-2</v>
      </c>
    </row>
    <row r="110" spans="1:4" ht="18.75" thickBot="1" x14ac:dyDescent="0.3">
      <c r="A110" s="63">
        <f>+B5</f>
        <v>106</v>
      </c>
      <c r="B110" s="33">
        <f>NORMDIST(A110,$B$5,$B$6,FALSE)</f>
        <v>4.9867785050179088E-2</v>
      </c>
      <c r="C110" s="33">
        <f>NORMDIST(A110,$B$5,$B$6,TRUE)</f>
        <v>0.5</v>
      </c>
      <c r="D110" s="55">
        <f>NORMSINV(C110)</f>
        <v>0</v>
      </c>
    </row>
    <row r="111" spans="1:4" ht="15" x14ac:dyDescent="0.2">
      <c r="A111" s="57">
        <f>+A110+$D$6</f>
        <v>106.3</v>
      </c>
      <c r="B111" s="58">
        <f>NORMDIST(A111,$B$5,$B$6,FALSE)</f>
        <v>4.9832734087863678E-2</v>
      </c>
      <c r="C111" s="58">
        <f>NORMDIST(A111,$B$5,$B$6,TRUE)</f>
        <v>0.51495682992590963</v>
      </c>
      <c r="D111" s="59">
        <f>NORMSINV(C111)</f>
        <v>3.7499999999999631E-2</v>
      </c>
    </row>
    <row r="112" spans="1:4" ht="15" x14ac:dyDescent="0.2">
      <c r="A112" s="57">
        <f t="shared" ref="A112:A175" si="8">+A111+$D$6</f>
        <v>106.6</v>
      </c>
      <c r="B112" s="58">
        <f t="shared" ref="B112:B175" si="9">NORMDIST(A112,$B$5,$B$6,FALSE)</f>
        <v>4.972772895093714E-2</v>
      </c>
      <c r="C112" s="58">
        <f t="shared" ref="C112:C175" si="10">NORMDIST(A112,$B$5,$B$6,TRUE)</f>
        <v>0.52989264405289449</v>
      </c>
      <c r="D112" s="59">
        <f t="shared" ref="D112:D175" si="11">NORMSINV(C112)</f>
        <v>7.4999999999999317E-2</v>
      </c>
    </row>
    <row r="113" spans="1:4" ht="15" x14ac:dyDescent="0.2">
      <c r="A113" s="57">
        <f t="shared" si="8"/>
        <v>106.89999999999999</v>
      </c>
      <c r="B113" s="58">
        <f t="shared" si="9"/>
        <v>4.9553211851929145E-2</v>
      </c>
      <c r="C113" s="58">
        <f t="shared" si="10"/>
        <v>0.5447865151282546</v>
      </c>
      <c r="D113" s="59">
        <f t="shared" si="11"/>
        <v>0.11249999999999898</v>
      </c>
    </row>
    <row r="114" spans="1:4" ht="15" x14ac:dyDescent="0.2">
      <c r="A114" s="57">
        <f t="shared" si="8"/>
        <v>107.19999999999999</v>
      </c>
      <c r="B114" s="58">
        <f t="shared" si="9"/>
        <v>4.9309916363486125E-2</v>
      </c>
      <c r="C114" s="58">
        <f t="shared" si="10"/>
        <v>0.55961769237024195</v>
      </c>
      <c r="D114" s="59">
        <f t="shared" si="11"/>
        <v>0.14999999999999858</v>
      </c>
    </row>
    <row r="115" spans="1:4" ht="15" x14ac:dyDescent="0.2">
      <c r="A115" s="57">
        <f t="shared" si="8"/>
        <v>107.49999999999999</v>
      </c>
      <c r="B115" s="58">
        <f t="shared" si="9"/>
        <v>4.8998862281571506E-2</v>
      </c>
      <c r="C115" s="58">
        <f t="shared" si="10"/>
        <v>0.5743656881558965</v>
      </c>
      <c r="D115" s="59">
        <f t="shared" si="11"/>
        <v>0.18749999999999828</v>
      </c>
    </row>
    <row r="116" spans="1:4" ht="15" x14ac:dyDescent="0.2">
      <c r="A116" s="57">
        <f t="shared" si="8"/>
        <v>107.79999999999998</v>
      </c>
      <c r="B116" s="58">
        <f t="shared" si="9"/>
        <v>4.8621348504593702E-2</v>
      </c>
      <c r="C116" s="58">
        <f t="shared" si="10"/>
        <v>0.58901036286872877</v>
      </c>
      <c r="D116" s="59">
        <f t="shared" si="11"/>
        <v>0.22499999999999781</v>
      </c>
    </row>
    <row r="117" spans="1:4" ht="15" x14ac:dyDescent="0.2">
      <c r="A117" s="57">
        <f t="shared" si="8"/>
        <v>108.09999999999998</v>
      </c>
      <c r="B117" s="58">
        <f t="shared" si="9"/>
        <v>4.8178943998040159E-2</v>
      </c>
      <c r="C117" s="58">
        <f t="shared" si="10"/>
        <v>0.60353200732099355</v>
      </c>
      <c r="D117" s="59">
        <f t="shared" si="11"/>
        <v>0.2624999999999974</v>
      </c>
    </row>
    <row r="118" spans="1:4" ht="15" x14ac:dyDescent="0.2">
      <c r="A118" s="57">
        <f t="shared" si="8"/>
        <v>108.39999999999998</v>
      </c>
      <c r="B118" s="58">
        <f t="shared" si="9"/>
        <v>4.7673476932565552E-2</v>
      </c>
      <c r="C118" s="58">
        <f t="shared" si="10"/>
        <v>0.61791142218895156</v>
      </c>
      <c r="D118" s="59">
        <f t="shared" si="11"/>
        <v>0.29999999999999721</v>
      </c>
    </row>
    <row r="119" spans="1:4" ht="15" x14ac:dyDescent="0.2">
      <c r="A119" s="57">
        <f t="shared" si="8"/>
        <v>108.69999999999997</v>
      </c>
      <c r="B119" s="58">
        <f t="shared" si="9"/>
        <v>4.7107022100752252E-2</v>
      </c>
      <c r="C119" s="58">
        <f t="shared" si="10"/>
        <v>0.63212999392852176</v>
      </c>
      <c r="D119" s="59">
        <f t="shared" si="11"/>
        <v>0.33749999999999691</v>
      </c>
    </row>
    <row r="120" spans="1:4" ht="15" x14ac:dyDescent="0.2">
      <c r="A120" s="57">
        <f t="shared" si="8"/>
        <v>108.99999999999997</v>
      </c>
      <c r="B120" s="58">
        <f t="shared" si="9"/>
        <v>4.6481886733721181E-2</v>
      </c>
      <c r="C120" s="58">
        <f t="shared" si="10"/>
        <v>0.64616976667272252</v>
      </c>
      <c r="D120" s="59">
        <f t="shared" si="11"/>
        <v>0.37499999999999661</v>
      </c>
    </row>
    <row r="121" spans="1:4" ht="15" x14ac:dyDescent="0.2">
      <c r="A121" s="57">
        <f t="shared" si="8"/>
        <v>109.29999999999997</v>
      </c>
      <c r="B121" s="58">
        <f t="shared" si="9"/>
        <v>4.5800594853232041E-2</v>
      </c>
      <c r="C121" s="58">
        <f t="shared" si="10"/>
        <v>0.66001350965085992</v>
      </c>
      <c r="D121" s="59">
        <f t="shared" si="11"/>
        <v>0.41249999999999609</v>
      </c>
    </row>
    <row r="122" spans="1:4" ht="15" x14ac:dyDescent="0.2">
      <c r="A122" s="57">
        <f t="shared" si="8"/>
        <v>109.59999999999997</v>
      </c>
      <c r="B122" s="58">
        <f t="shared" si="9"/>
        <v>4.5065870307706084E-2</v>
      </c>
      <c r="C122" s="58">
        <f t="shared" si="10"/>
        <v>0.67364477971207848</v>
      </c>
      <c r="D122" s="59">
        <f t="shared" si="11"/>
        <v>0.4499999999999959</v>
      </c>
    </row>
    <row r="123" spans="1:4" ht="15" x14ac:dyDescent="0.2">
      <c r="A123" s="57">
        <f t="shared" si="8"/>
        <v>109.89999999999996</v>
      </c>
      <c r="B123" s="58">
        <f t="shared" si="9"/>
        <v>4.4280618651590241E-2</v>
      </c>
      <c r="C123" s="58">
        <f t="shared" si="10"/>
        <v>0.68704797858211086</v>
      </c>
      <c r="D123" s="59">
        <f t="shared" si="11"/>
        <v>0.48749999999999538</v>
      </c>
    </row>
    <row r="124" spans="1:4" ht="15" x14ac:dyDescent="0.2">
      <c r="A124" s="57">
        <f t="shared" si="8"/>
        <v>110.19999999999996</v>
      </c>
      <c r="B124" s="58">
        <f t="shared" si="9"/>
        <v>4.3447908036543623E-2</v>
      </c>
      <c r="C124" s="58">
        <f t="shared" si="10"/>
        <v>0.7002084045313024</v>
      </c>
      <c r="D124" s="59">
        <f t="shared" si="11"/>
        <v>0.52499999999999503</v>
      </c>
    </row>
    <row r="125" spans="1:4" ht="15" x14ac:dyDescent="0.2">
      <c r="A125" s="57">
        <f t="shared" si="8"/>
        <v>110.49999999999996</v>
      </c>
      <c r="B125" s="58">
        <f t="shared" si="9"/>
        <v>4.2570949289978961E-2</v>
      </c>
      <c r="C125" s="58">
        <f t="shared" si="10"/>
        <v>0.71311229818363309</v>
      </c>
      <c r="D125" s="59">
        <f t="shared" si="11"/>
        <v>0.56249999999999512</v>
      </c>
    </row>
    <row r="126" spans="1:4" ht="15" x14ac:dyDescent="0.2">
      <c r="A126" s="57">
        <f t="shared" si="8"/>
        <v>110.79999999999995</v>
      </c>
      <c r="B126" s="58">
        <f t="shared" si="9"/>
        <v>4.1653075361475098E-2</v>
      </c>
      <c r="C126" s="58">
        <f t="shared" si="10"/>
        <v>0.72574688224992456</v>
      </c>
      <c r="D126" s="59">
        <f t="shared" si="11"/>
        <v>0.59999999999999443</v>
      </c>
    </row>
    <row r="127" spans="1:4" ht="15" x14ac:dyDescent="0.2">
      <c r="A127" s="57">
        <f t="shared" si="8"/>
        <v>111.09999999999995</v>
      </c>
      <c r="B127" s="58">
        <f t="shared" si="9"/>
        <v>4.0697720320464516E-2</v>
      </c>
      <c r="C127" s="58">
        <f t="shared" si="10"/>
        <v>0.73810039502305824</v>
      </c>
      <c r="D127" s="59">
        <f t="shared" si="11"/>
        <v>0.63749999999999396</v>
      </c>
    </row>
    <row r="128" spans="1:4" ht="15" x14ac:dyDescent="0.2">
      <c r="A128" s="57">
        <f t="shared" si="8"/>
        <v>111.39999999999995</v>
      </c>
      <c r="B128" s="58">
        <f t="shared" si="9"/>
        <v>3.97083980893937E-2</v>
      </c>
      <c r="C128" s="58">
        <f t="shared" si="10"/>
        <v>0.75016211752822093</v>
      </c>
      <c r="D128" s="59">
        <f t="shared" si="11"/>
        <v>0.67499999999999338</v>
      </c>
    </row>
    <row r="129" spans="1:4" ht="15" x14ac:dyDescent="0.2">
      <c r="A129" s="57">
        <f t="shared" si="8"/>
        <v>111.69999999999995</v>
      </c>
      <c r="B129" s="58">
        <f t="shared" si="9"/>
        <v>3.8688681095284443E-2</v>
      </c>
      <c r="C129" s="58">
        <f t="shared" si="10"/>
        <v>0.76192239427631825</v>
      </c>
      <c r="D129" s="59">
        <f t="shared" si="11"/>
        <v>0.71249999999999325</v>
      </c>
    </row>
    <row r="130" spans="1:4" ht="15" x14ac:dyDescent="0.2">
      <c r="A130" s="57">
        <f t="shared" si="8"/>
        <v>111.99999999999994</v>
      </c>
      <c r="B130" s="58">
        <f t="shared" si="9"/>
        <v>3.7642179019350755E-2</v>
      </c>
      <c r="C130" s="58">
        <f t="shared" si="10"/>
        <v>0.77337264762312963</v>
      </c>
      <c r="D130" s="59">
        <f t="shared" si="11"/>
        <v>0.74999999999999245</v>
      </c>
    </row>
    <row r="131" spans="1:4" ht="15" x14ac:dyDescent="0.2">
      <c r="A131" s="57">
        <f t="shared" si="8"/>
        <v>112.29999999999994</v>
      </c>
      <c r="B131" s="58">
        <f t="shared" si="9"/>
        <v>3.6572517819133191E-2</v>
      </c>
      <c r="C131" s="58">
        <f t="shared" si="10"/>
        <v>0.78450538578994355</v>
      </c>
      <c r="D131" s="59">
        <f t="shared" si="11"/>
        <v>0.7874999999999921</v>
      </c>
    </row>
    <row r="132" spans="1:4" ht="15" x14ac:dyDescent="0.2">
      <c r="A132" s="57">
        <f t="shared" si="8"/>
        <v>112.59999999999994</v>
      </c>
      <c r="B132" s="58">
        <f t="shared" si="9"/>
        <v>3.5483319190611137E-2</v>
      </c>
      <c r="C132" s="58">
        <f t="shared" si="10"/>
        <v>0.79531420465274516</v>
      </c>
      <c r="D132" s="59">
        <f t="shared" si="11"/>
        <v>0.82499999999999196</v>
      </c>
    </row>
    <row r="133" spans="1:4" ht="15" x14ac:dyDescent="0.2">
      <c r="A133" s="57">
        <f t="shared" si="8"/>
        <v>112.89999999999993</v>
      </c>
      <c r="B133" s="58">
        <f t="shared" si="9"/>
        <v>3.4378180629075772E-2</v>
      </c>
      <c r="C133" s="58">
        <f t="shared" si="10"/>
        <v>0.80579378345600206</v>
      </c>
      <c r="D133" s="59">
        <f t="shared" si="11"/>
        <v>0.86249999999999194</v>
      </c>
    </row>
    <row r="134" spans="1:4" ht="15" x14ac:dyDescent="0.2">
      <c r="A134" s="57">
        <f t="shared" si="8"/>
        <v>113.19999999999993</v>
      </c>
      <c r="B134" s="58">
        <f t="shared" si="9"/>
        <v>3.3260656237344609E-2</v>
      </c>
      <c r="C134" s="58">
        <f t="shared" si="10"/>
        <v>0.81593987465323825</v>
      </c>
      <c r="D134" s="59">
        <f t="shared" si="11"/>
        <v>0.89999999999999158</v>
      </c>
    </row>
    <row r="135" spans="1:4" ht="15" x14ac:dyDescent="0.2">
      <c r="A135" s="57">
        <f t="shared" si="8"/>
        <v>113.49999999999993</v>
      </c>
      <c r="B135" s="58">
        <f t="shared" si="9"/>
        <v>3.2134238418342113E-2</v>
      </c>
      <c r="C135" s="58">
        <f t="shared" si="10"/>
        <v>0.82574928811945536</v>
      </c>
      <c r="D135" s="59">
        <f t="shared" si="11"/>
        <v>0.93749999999999056</v>
      </c>
    </row>
    <row r="136" spans="1:4" ht="15" x14ac:dyDescent="0.2">
      <c r="A136" s="57">
        <f t="shared" si="8"/>
        <v>113.79999999999993</v>
      </c>
      <c r="B136" s="58">
        <f t="shared" si="9"/>
        <v>3.1002340576342418E-2</v>
      </c>
      <c r="C136" s="58">
        <f t="shared" si="10"/>
        <v>0.83521987001968734</v>
      </c>
      <c r="D136" s="59">
        <f t="shared" si="11"/>
        <v>0.97499999999998888</v>
      </c>
    </row>
    <row r="137" spans="1:4" ht="15" x14ac:dyDescent="0.2">
      <c r="A137" s="57">
        <f t="shared" si="8"/>
        <v>114.09999999999992</v>
      </c>
      <c r="B137" s="58">
        <f t="shared" si="9"/>
        <v>2.9868280937464731E-2</v>
      </c>
      <c r="C137" s="58">
        <f t="shared" si="10"/>
        <v>0.84435047665322926</v>
      </c>
      <c r="D137" s="59">
        <f t="shared" si="11"/>
        <v>1.0124999999999895</v>
      </c>
    </row>
    <row r="138" spans="1:4" ht="15" x14ac:dyDescent="0.2">
      <c r="A138" s="57">
        <f t="shared" si="8"/>
        <v>114.39999999999992</v>
      </c>
      <c r="B138" s="58">
        <f t="shared" si="9"/>
        <v>2.8735267585529429E-2</v>
      </c>
      <c r="C138" s="58">
        <f t="shared" si="10"/>
        <v>0.85314094362410176</v>
      </c>
      <c r="D138" s="59">
        <f t="shared" si="11"/>
        <v>1.0499999999999889</v>
      </c>
    </row>
    <row r="139" spans="1:4" ht="15" x14ac:dyDescent="0.2">
      <c r="A139" s="57">
        <f t="shared" si="8"/>
        <v>114.69999999999992</v>
      </c>
      <c r="B139" s="58">
        <f t="shared" si="9"/>
        <v>2.7606384794330523E-2</v>
      </c>
      <c r="C139" s="58">
        <f t="shared" si="10"/>
        <v>0.86159205071490064</v>
      </c>
      <c r="D139" s="59">
        <f t="shared" si="11"/>
        <v>1.0874999999999901</v>
      </c>
    </row>
    <row r="140" spans="1:4" ht="15" x14ac:dyDescent="0.2">
      <c r="A140" s="57">
        <f t="shared" si="8"/>
        <v>114.99999999999991</v>
      </c>
      <c r="B140" s="58">
        <f t="shared" si="9"/>
        <v>2.6484580721962751E-2</v>
      </c>
      <c r="C140" s="58">
        <f t="shared" si="10"/>
        <v>0.86970548286318894</v>
      </c>
      <c r="D140" s="59">
        <f t="shared" si="11"/>
        <v>1.1249999999999898</v>
      </c>
    </row>
    <row r="141" spans="1:4" ht="15" x14ac:dyDescent="0.2">
      <c r="A141" s="57">
        <f t="shared" si="8"/>
        <v>115.29999999999991</v>
      </c>
      <c r="B141" s="58">
        <f t="shared" si="9"/>
        <v>2.5372656517264794E-2</v>
      </c>
      <c r="C141" s="58">
        <f t="shared" si="10"/>
        <v>0.87748378765694834</v>
      </c>
      <c r="D141" s="59">
        <f t="shared" si="11"/>
        <v>1.1624999999999897</v>
      </c>
    </row>
    <row r="142" spans="1:4" ht="15" x14ac:dyDescent="0.2">
      <c r="A142" s="57">
        <f t="shared" si="8"/>
        <v>115.59999999999991</v>
      </c>
      <c r="B142" s="58">
        <f t="shared" si="9"/>
        <v>2.4273256872901949E-2</v>
      </c>
      <c r="C142" s="58">
        <f t="shared" si="10"/>
        <v>0.88493032977828956</v>
      </c>
      <c r="D142" s="59">
        <f t="shared" si="11"/>
        <v>1.1999999999999886</v>
      </c>
    </row>
    <row r="143" spans="1:4" ht="15" x14ac:dyDescent="0.2">
      <c r="A143" s="57">
        <f t="shared" si="8"/>
        <v>115.89999999999991</v>
      </c>
      <c r="B143" s="58">
        <f t="shared" si="9"/>
        <v>2.3188862044303607E-2</v>
      </c>
      <c r="C143" s="58">
        <f t="shared" si="10"/>
        <v>0.89204924283267317</v>
      </c>
      <c r="D143" s="59">
        <f t="shared" si="11"/>
        <v>1.2374999999999883</v>
      </c>
    </row>
    <row r="144" spans="1:4" ht="15" x14ac:dyDescent="0.2">
      <c r="A144" s="57">
        <f t="shared" si="8"/>
        <v>116.1999999999999</v>
      </c>
      <c r="B144" s="58">
        <f t="shared" si="9"/>
        <v>2.2121781338772802E-2</v>
      </c>
      <c r="C144" s="58">
        <f t="shared" si="10"/>
        <v>0.89884537900441197</v>
      </c>
      <c r="D144" s="59">
        <f t="shared" si="11"/>
        <v>1.2749999999999877</v>
      </c>
    </row>
    <row r="145" spans="1:4" ht="15" x14ac:dyDescent="0.2">
      <c r="A145" s="57">
        <f t="shared" si="8"/>
        <v>116.4999999999999</v>
      </c>
      <c r="B145" s="58">
        <f t="shared" si="9"/>
        <v>2.1074148064764733E-2</v>
      </c>
      <c r="C145" s="58">
        <f t="shared" si="10"/>
        <v>0.90532425697835528</v>
      </c>
      <c r="D145" s="59">
        <f t="shared" si="11"/>
        <v>1.3124999999999876</v>
      </c>
    </row>
    <row r="146" spans="1:4" ht="15" x14ac:dyDescent="0.2">
      <c r="A146" s="57">
        <f t="shared" si="8"/>
        <v>116.7999999999999</v>
      </c>
      <c r="B146" s="58">
        <f t="shared" si="9"/>
        <v>2.0047915917740296E-2</v>
      </c>
      <c r="C146" s="58">
        <f t="shared" si="10"/>
        <v>0.91149200856259593</v>
      </c>
      <c r="D146" s="59">
        <f t="shared" si="11"/>
        <v>1.3499999999999872</v>
      </c>
    </row>
    <row r="147" spans="1:4" ht="15" x14ac:dyDescent="0.2">
      <c r="A147" s="57">
        <f t="shared" si="8"/>
        <v>117.09999999999989</v>
      </c>
      <c r="B147" s="58">
        <f t="shared" si="9"/>
        <v>1.9044856766275646E-2</v>
      </c>
      <c r="C147" s="58">
        <f t="shared" si="10"/>
        <v>0.91735532443803114</v>
      </c>
      <c r="D147" s="59">
        <f t="shared" si="11"/>
        <v>1.3874999999999882</v>
      </c>
    </row>
    <row r="148" spans="1:4" ht="15" x14ac:dyDescent="0.2">
      <c r="A148" s="57">
        <f t="shared" si="8"/>
        <v>117.39999999999989</v>
      </c>
      <c r="B148" s="58">
        <f t="shared" si="9"/>
        <v>1.8066559790366959E-2</v>
      </c>
      <c r="C148" s="58">
        <f t="shared" si="10"/>
        <v>0.92292139944792617</v>
      </c>
      <c r="D148" s="59">
        <f t="shared" si="11"/>
        <v>1.4249999999999863</v>
      </c>
    </row>
    <row r="149" spans="1:4" ht="15" x14ac:dyDescent="0.2">
      <c r="A149" s="57">
        <f t="shared" si="8"/>
        <v>117.69999999999989</v>
      </c>
      <c r="B149" s="58">
        <f t="shared" si="9"/>
        <v>1.7114431913210056E-2</v>
      </c>
      <c r="C149" s="58">
        <f t="shared" si="10"/>
        <v>0.92819787782458185</v>
      </c>
      <c r="D149" s="59">
        <f t="shared" si="11"/>
        <v>1.4624999999999859</v>
      </c>
    </row>
    <row r="150" spans="1:4" ht="15" x14ac:dyDescent="0.2">
      <c r="A150" s="57">
        <f t="shared" si="8"/>
        <v>117.99999999999989</v>
      </c>
      <c r="B150" s="58">
        <f t="shared" si="9"/>
        <v>1.6189699458236815E-2</v>
      </c>
      <c r="C150" s="58">
        <f t="shared" si="10"/>
        <v>0.93319279873114014</v>
      </c>
      <c r="D150" s="59">
        <f t="shared" si="11"/>
        <v>1.4999999999999862</v>
      </c>
    </row>
    <row r="151" spans="1:4" ht="15" x14ac:dyDescent="0.2">
      <c r="A151" s="57">
        <f t="shared" si="8"/>
        <v>118.29999999999988</v>
      </c>
      <c r="B151" s="58">
        <f t="shared" si="9"/>
        <v>1.5293410954913857E-2</v>
      </c>
      <c r="C151" s="58">
        <f t="shared" si="10"/>
        <v>0.93791454247481953</v>
      </c>
      <c r="D151" s="59">
        <f t="shared" si="11"/>
        <v>1.537499999999985</v>
      </c>
    </row>
    <row r="152" spans="1:4" ht="15" x14ac:dyDescent="0.2">
      <c r="A152" s="57">
        <f t="shared" si="8"/>
        <v>118.59999999999988</v>
      </c>
      <c r="B152" s="58">
        <f t="shared" si="9"/>
        <v>1.4426441009794089E-2</v>
      </c>
      <c r="C152" s="58">
        <f t="shared" si="10"/>
        <v>0.94237177772384517</v>
      </c>
      <c r="D152" s="59">
        <f t="shared" si="11"/>
        <v>1.5749999999999851</v>
      </c>
    </row>
    <row r="153" spans="1:4" ht="15" x14ac:dyDescent="0.2">
      <c r="A153" s="57">
        <f t="shared" si="8"/>
        <v>118.89999999999988</v>
      </c>
      <c r="B153" s="58">
        <f t="shared" si="9"/>
        <v>1.3589495153578568E-2</v>
      </c>
      <c r="C153" s="58">
        <f t="shared" si="10"/>
        <v>0.94657341003438633</v>
      </c>
      <c r="D153" s="59">
        <f t="shared" si="11"/>
        <v>1.6124999999999841</v>
      </c>
    </row>
    <row r="154" spans="1:4" ht="15" x14ac:dyDescent="0.2">
      <c r="A154" s="57">
        <f t="shared" si="8"/>
        <v>119.19999999999987</v>
      </c>
      <c r="B154" s="58">
        <f t="shared" si="9"/>
        <v>1.2783115570497581E-2</v>
      </c>
      <c r="C154" s="58">
        <f t="shared" si="10"/>
        <v>0.95052853196635034</v>
      </c>
      <c r="D154" s="59">
        <f t="shared" si="11"/>
        <v>1.6499999999999848</v>
      </c>
    </row>
    <row r="155" spans="1:4" ht="15" x14ac:dyDescent="0.2">
      <c r="A155" s="57">
        <f t="shared" si="8"/>
        <v>119.49999999999987</v>
      </c>
      <c r="B155" s="58">
        <f t="shared" si="9"/>
        <v>1.2007687613139494E-2</v>
      </c>
      <c r="C155" s="58">
        <f t="shared" si="10"/>
        <v>0.95424637503825738</v>
      </c>
      <c r="D155" s="59">
        <f t="shared" si="11"/>
        <v>1.6874999999999838</v>
      </c>
    </row>
    <row r="156" spans="1:4" ht="15" x14ac:dyDescent="0.2">
      <c r="A156" s="57">
        <f t="shared" si="8"/>
        <v>119.79999999999987</v>
      </c>
      <c r="B156" s="58">
        <f t="shared" si="9"/>
        <v>1.1263447003912581E-2</v>
      </c>
      <c r="C156" s="58">
        <f t="shared" si="10"/>
        <v>0.95773626374204612</v>
      </c>
      <c r="D156" s="59">
        <f t="shared" si="11"/>
        <v>1.7249999999999839</v>
      </c>
    </row>
    <row r="157" spans="1:4" ht="15" x14ac:dyDescent="0.2">
      <c r="A157" s="57">
        <f t="shared" si="8"/>
        <v>120.09999999999987</v>
      </c>
      <c r="B157" s="58">
        <f t="shared" si="9"/>
        <v>1.0550487623571088E-2</v>
      </c>
      <c r="C157" s="58">
        <f t="shared" si="10"/>
        <v>0.96100757180886553</v>
      </c>
      <c r="D157" s="59">
        <f t="shared" si="11"/>
        <v>1.7624999999999826</v>
      </c>
    </row>
    <row r="158" spans="1:4" ht="15" x14ac:dyDescent="0.2">
      <c r="A158" s="57">
        <f t="shared" si="8"/>
        <v>120.39999999999986</v>
      </c>
      <c r="B158" s="58">
        <f t="shared" si="9"/>
        <v>9.868769787612074E-3</v>
      </c>
      <c r="C158" s="58">
        <f t="shared" si="10"/>
        <v>0.9640696808870729</v>
      </c>
      <c r="D158" s="59">
        <f t="shared" si="11"/>
        <v>1.7999999999999836</v>
      </c>
    </row>
    <row r="159" spans="1:4" ht="15" x14ac:dyDescent="0.2">
      <c r="A159" s="57">
        <f t="shared" si="8"/>
        <v>120.69999999999986</v>
      </c>
      <c r="B159" s="58">
        <f t="shared" si="9"/>
        <v>9.2181289127817589E-3</v>
      </c>
      <c r="C159" s="58">
        <f t="shared" si="10"/>
        <v>0.96693194176408415</v>
      </c>
      <c r="D159" s="59">
        <f t="shared" si="11"/>
        <v>1.8374999999999828</v>
      </c>
    </row>
    <row r="160" spans="1:4" ht="15" x14ac:dyDescent="0.2">
      <c r="A160" s="57">
        <f t="shared" si="8"/>
        <v>120.99999999999986</v>
      </c>
      <c r="B160" s="58">
        <f t="shared" si="9"/>
        <v>8.5982844783367741E-3</v>
      </c>
      <c r="C160" s="58">
        <f t="shared" si="10"/>
        <v>0.96960363823473739</v>
      </c>
      <c r="D160" s="59">
        <f t="shared" si="11"/>
        <v>1.874999999999982</v>
      </c>
    </row>
    <row r="161" spans="1:4" ht="15" x14ac:dyDescent="0.2">
      <c r="A161" s="57">
        <f t="shared" si="8"/>
        <v>121.29999999999986</v>
      </c>
      <c r="B161" s="58">
        <f t="shared" si="9"/>
        <v>8.0088491899966471E-3</v>
      </c>
      <c r="C161" s="58">
        <f t="shared" si="10"/>
        <v>0.97209395369069174</v>
      </c>
      <c r="D161" s="59">
        <f t="shared" si="11"/>
        <v>1.9124999999999823</v>
      </c>
    </row>
    <row r="162" spans="1:4" ht="15" x14ac:dyDescent="0.2">
      <c r="A162" s="57">
        <f t="shared" si="8"/>
        <v>121.59999999999985</v>
      </c>
      <c r="B162" s="58">
        <f t="shared" si="9"/>
        <v>7.4493382586022774E-3</v>
      </c>
      <c r="C162" s="58">
        <f t="shared" si="10"/>
        <v>0.97441194047836033</v>
      </c>
      <c r="D162" s="59">
        <f t="shared" si="11"/>
        <v>1.949999999999982</v>
      </c>
    </row>
    <row r="163" spans="1:4" ht="15" x14ac:dyDescent="0.2">
      <c r="A163" s="57">
        <f t="shared" si="8"/>
        <v>121.89999999999985</v>
      </c>
      <c r="B163" s="58">
        <f t="shared" si="9"/>
        <v>6.9191787102597891E-3</v>
      </c>
      <c r="C163" s="58">
        <f t="shared" si="10"/>
        <v>0.97656649204718082</v>
      </c>
      <c r="D163" s="59">
        <f t="shared" si="11"/>
        <v>1.9874999999999823</v>
      </c>
    </row>
    <row r="164" spans="1:4" ht="15" x14ac:dyDescent="0.2">
      <c r="A164" s="57">
        <f t="shared" si="8"/>
        <v>122.19999999999985</v>
      </c>
      <c r="B164" s="58">
        <f t="shared" si="9"/>
        <v>6.4177186500964292E-3</v>
      </c>
      <c r="C164" s="58">
        <f t="shared" si="10"/>
        <v>0.97856631788584603</v>
      </c>
      <c r="D164" s="59">
        <f t="shared" si="11"/>
        <v>2.0249999999999804</v>
      </c>
    </row>
    <row r="165" spans="1:4" ht="15" x14ac:dyDescent="0.2">
      <c r="A165" s="57">
        <f t="shared" si="8"/>
        <v>122.49999999999984</v>
      </c>
      <c r="B165" s="58">
        <f t="shared" si="9"/>
        <v>5.9442364075801939E-3</v>
      </c>
      <c r="C165" s="58">
        <f t="shared" si="10"/>
        <v>0.98041992122162158</v>
      </c>
      <c r="D165" s="59">
        <f t="shared" si="11"/>
        <v>2.0624999999999796</v>
      </c>
    </row>
    <row r="166" spans="1:4" ht="15" x14ac:dyDescent="0.2">
      <c r="A166" s="57">
        <f t="shared" si="8"/>
        <v>122.79999999999984</v>
      </c>
      <c r="B166" s="58">
        <f t="shared" si="9"/>
        <v>5.4979494975536287E-3</v>
      </c>
      <c r="C166" s="58">
        <f t="shared" si="10"/>
        <v>0.98213557943718255</v>
      </c>
      <c r="D166" s="59">
        <f t="shared" si="11"/>
        <v>2.0999999999999792</v>
      </c>
    </row>
    <row r="167" spans="1:4" ht="15" x14ac:dyDescent="0.2">
      <c r="A167" s="57">
        <f t="shared" si="8"/>
        <v>123.09999999999984</v>
      </c>
      <c r="B167" s="58">
        <f t="shared" si="9"/>
        <v>5.0780233376031374E-3</v>
      </c>
      <c r="C167" s="58">
        <f t="shared" si="10"/>
        <v>0.98372132714061267</v>
      </c>
      <c r="D167" s="59">
        <f t="shared" si="11"/>
        <v>2.1374999999999789</v>
      </c>
    </row>
    <row r="168" spans="1:4" ht="15" x14ac:dyDescent="0.2">
      <c r="A168" s="57">
        <f t="shared" si="8"/>
        <v>123.39999999999984</v>
      </c>
      <c r="B168" s="58">
        <f t="shared" si="9"/>
        <v>4.6835796690294336E-3</v>
      </c>
      <c r="C168" s="58">
        <f t="shared" si="10"/>
        <v>0.98518494180738936</v>
      </c>
      <c r="D168" s="59">
        <f t="shared" si="11"/>
        <v>2.1749999999999803</v>
      </c>
    </row>
    <row r="169" spans="1:4" ht="15" x14ac:dyDescent="0.2">
      <c r="A169" s="57">
        <f t="shared" si="8"/>
        <v>123.69999999999983</v>
      </c>
      <c r="B169" s="58">
        <f t="shared" si="9"/>
        <v>4.3137046354096396E-3</v>
      </c>
      <c r="C169" s="58">
        <f t="shared" si="10"/>
        <v>0.9865339318983638</v>
      </c>
      <c r="D169" s="59">
        <f t="shared" si="11"/>
        <v>2.2124999999999799</v>
      </c>
    </row>
    <row r="170" spans="1:4" ht="15" x14ac:dyDescent="0.2">
      <c r="A170" s="57">
        <f t="shared" si="8"/>
        <v>123.99999999999983</v>
      </c>
      <c r="B170" s="58">
        <f t="shared" si="9"/>
        <v>3.9674564794586181E-3</v>
      </c>
      <c r="C170" s="58">
        <f t="shared" si="10"/>
        <v>0.98777552734495466</v>
      </c>
      <c r="D170" s="59">
        <f t="shared" si="11"/>
        <v>2.2499999999999796</v>
      </c>
    </row>
    <row r="171" spans="1:4" ht="15" x14ac:dyDescent="0.2">
      <c r="A171" s="57">
        <f t="shared" si="8"/>
        <v>124.29999999999983</v>
      </c>
      <c r="B171" s="58">
        <f t="shared" si="9"/>
        <v>3.6438728255259027E-3</v>
      </c>
      <c r="C171" s="58">
        <f t="shared" si="10"/>
        <v>0.9889166722819791</v>
      </c>
      <c r="D171" s="59">
        <f t="shared" si="11"/>
        <v>2.2874999999999788</v>
      </c>
    </row>
    <row r="172" spans="1:4" ht="15" x14ac:dyDescent="0.2">
      <c r="A172" s="57">
        <f t="shared" si="8"/>
        <v>124.59999999999982</v>
      </c>
      <c r="B172" s="58">
        <f t="shared" si="9"/>
        <v>3.3419775215312005E-3</v>
      </c>
      <c r="C172" s="58">
        <f t="shared" si="10"/>
        <v>0.98996401989972538</v>
      </c>
      <c r="D172" s="59">
        <f t="shared" si="11"/>
        <v>2.3249999999999789</v>
      </c>
    </row>
    <row r="173" spans="1:4" ht="15" x14ac:dyDescent="0.2">
      <c r="A173" s="57">
        <f t="shared" si="8"/>
        <v>124.89999999999982</v>
      </c>
      <c r="B173" s="58">
        <f t="shared" si="9"/>
        <v>3.060787020380156E-3</v>
      </c>
      <c r="C173" s="58">
        <f t="shared" si="10"/>
        <v>0.99092392927995065</v>
      </c>
      <c r="D173" s="59">
        <f t="shared" si="11"/>
        <v>2.362499999999979</v>
      </c>
    </row>
    <row r="174" spans="1:4" ht="15" x14ac:dyDescent="0.2">
      <c r="A174" s="57">
        <f t="shared" si="8"/>
        <v>125.19999999999982</v>
      </c>
      <c r="B174" s="58">
        <f t="shared" si="9"/>
        <v>2.7993162868555155E-3</v>
      </c>
      <c r="C174" s="58">
        <f t="shared" si="10"/>
        <v>0.9918024640754034</v>
      </c>
      <c r="D174" s="59">
        <f t="shared" si="11"/>
        <v>2.3999999999999786</v>
      </c>
    </row>
    <row r="175" spans="1:4" ht="15" x14ac:dyDescent="0.2">
      <c r="A175" s="57">
        <f t="shared" si="8"/>
        <v>125.49999999999982</v>
      </c>
      <c r="B175" s="58">
        <f t="shared" si="9"/>
        <v>2.5565842215978189E-3</v>
      </c>
      <c r="C175" s="58">
        <f t="shared" si="10"/>
        <v>0.99260539288911886</v>
      </c>
      <c r="D175" s="59">
        <f t="shared" si="11"/>
        <v>2.4374999999999787</v>
      </c>
    </row>
    <row r="176" spans="1:4" ht="15" x14ac:dyDescent="0.2">
      <c r="A176" s="57">
        <f t="shared" ref="A176:A210" si="12">+A175+$D$6</f>
        <v>125.79999999999981</v>
      </c>
      <c r="B176" s="58">
        <f t="shared" ref="B176:B210" si="13">NORMDIST(A176,$B$5,$B$6,FALSE)</f>
        <v>2.3316185990338739E-3</v>
      </c>
      <c r="C176" s="58">
        <f t="shared" ref="C176:C210" si="14">NORMDIST(A176,$B$5,$B$6,TRUE)</f>
        <v>0.99333819120801681</v>
      </c>
      <c r="D176" s="59">
        <f t="shared" ref="D176:D210" si="15">NORMSINV(C176)</f>
        <v>2.474999999999973</v>
      </c>
    </row>
    <row r="177" spans="1:4" ht="15" x14ac:dyDescent="0.2">
      <c r="A177" s="57">
        <f t="shared" si="12"/>
        <v>126.09999999999981</v>
      </c>
      <c r="B177" s="58">
        <f t="shared" si="13"/>
        <v>2.1234605209483138E-3</v>
      </c>
      <c r="C177" s="58">
        <f t="shared" si="14"/>
        <v>0.99400604474512544</v>
      </c>
      <c r="D177" s="59">
        <f t="shared" si="15"/>
        <v>2.5124999999999789</v>
      </c>
    </row>
    <row r="178" spans="1:4" ht="15" x14ac:dyDescent="0.2">
      <c r="A178" s="57">
        <f t="shared" si="12"/>
        <v>126.39999999999981</v>
      </c>
      <c r="B178" s="58">
        <f t="shared" si="13"/>
        <v>1.9311683917995152E-3</v>
      </c>
      <c r="C178" s="58">
        <f t="shared" si="14"/>
        <v>0.99461385404593294</v>
      </c>
      <c r="D178" s="59">
        <f t="shared" si="15"/>
        <v>2.5499999999999763</v>
      </c>
    </row>
    <row r="179" spans="1:4" ht="15" x14ac:dyDescent="0.2">
      <c r="A179" s="57">
        <f t="shared" si="12"/>
        <v>126.6999999999998</v>
      </c>
      <c r="B179" s="58">
        <f t="shared" si="13"/>
        <v>1.753821425839972E-3</v>
      </c>
      <c r="C179" s="58">
        <f t="shared" si="14"/>
        <v>0.99516624021680911</v>
      </c>
      <c r="D179" s="59">
        <f t="shared" si="15"/>
        <v>2.5874999999999755</v>
      </c>
    </row>
    <row r="180" spans="1:4" ht="15" x14ac:dyDescent="0.2">
      <c r="A180" s="57">
        <f t="shared" si="12"/>
        <v>126.9999999999998</v>
      </c>
      <c r="B180" s="58">
        <f t="shared" si="13"/>
        <v>1.5905226996040329E-3</v>
      </c>
      <c r="C180" s="58">
        <f t="shared" si="14"/>
        <v>0.99566755163698717</v>
      </c>
      <c r="D180" s="59">
        <f t="shared" si="15"/>
        <v>2.6249999999999782</v>
      </c>
    </row>
    <row r="181" spans="1:4" ht="15" x14ac:dyDescent="0.2">
      <c r="A181" s="57">
        <f t="shared" si="12"/>
        <v>127.2999999999998</v>
      </c>
      <c r="B181" s="58">
        <f t="shared" si="13"/>
        <v>1.4404017663709671E-3</v>
      </c>
      <c r="C181" s="58">
        <f t="shared" si="14"/>
        <v>0.99612187152013931</v>
      </c>
      <c r="D181" s="59">
        <f t="shared" si="15"/>
        <v>2.6624999999999703</v>
      </c>
    </row>
    <row r="182" spans="1:4" ht="15" x14ac:dyDescent="0.2">
      <c r="A182" s="57">
        <f t="shared" si="12"/>
        <v>127.5999999999998</v>
      </c>
      <c r="B182" s="58">
        <f t="shared" si="13"/>
        <v>1.3026168518029146E-3</v>
      </c>
      <c r="C182" s="58">
        <f t="shared" si="14"/>
        <v>0.99653302619695905</v>
      </c>
      <c r="D182" s="59">
        <f t="shared" si="15"/>
        <v>2.6999999999999726</v>
      </c>
    </row>
    <row r="183" spans="1:4" ht="15" x14ac:dyDescent="0.2">
      <c r="A183" s="57">
        <f t="shared" si="12"/>
        <v>127.89999999999979</v>
      </c>
      <c r="B183" s="58">
        <f t="shared" si="13"/>
        <v>1.1763566521056153E-3</v>
      </c>
      <c r="C183" s="58">
        <f t="shared" si="14"/>
        <v>0.99690459399625486</v>
      </c>
      <c r="D183" s="59">
        <f t="shared" si="15"/>
        <v>2.7374999999999701</v>
      </c>
    </row>
    <row r="184" spans="1:4" ht="15" x14ac:dyDescent="0.2">
      <c r="A184" s="57">
        <f t="shared" si="12"/>
        <v>128.19999999999979</v>
      </c>
      <c r="B184" s="58">
        <f t="shared" si="13"/>
        <v>1.0608417577799175E-3</v>
      </c>
      <c r="C184" s="58">
        <f t="shared" si="14"/>
        <v>0.99723991460873729</v>
      </c>
      <c r="D184" s="59">
        <f t="shared" si="15"/>
        <v>2.7749999999999715</v>
      </c>
    </row>
    <row r="185" spans="1:4" ht="15" x14ac:dyDescent="0.2">
      <c r="A185" s="57">
        <f t="shared" si="12"/>
        <v>128.4999999999998</v>
      </c>
      <c r="B185" s="58">
        <f t="shared" si="13"/>
        <v>9.5532572734336743E-4</v>
      </c>
      <c r="C185" s="58">
        <f t="shared" si="14"/>
        <v>0.99754209882480316</v>
      </c>
      <c r="D185" s="59">
        <f t="shared" si="15"/>
        <v>2.8124999999999791</v>
      </c>
    </row>
    <row r="186" spans="1:4" ht="15" x14ac:dyDescent="0.2">
      <c r="A186" s="57">
        <f t="shared" si="12"/>
        <v>128.79999999999981</v>
      </c>
      <c r="B186" s="58">
        <f t="shared" si="13"/>
        <v>8.5909583632680429E-4</v>
      </c>
      <c r="C186" s="58">
        <f t="shared" si="14"/>
        <v>0.99781403854508655</v>
      </c>
      <c r="D186" s="59">
        <f t="shared" si="15"/>
        <v>2.849999999999969</v>
      </c>
    </row>
    <row r="187" spans="1:4" ht="15" x14ac:dyDescent="0.2">
      <c r="A187" s="57">
        <f t="shared" si="12"/>
        <v>129.09999999999982</v>
      </c>
      <c r="B187" s="58">
        <f t="shared" si="13"/>
        <v>7.7147352741659667E-4</v>
      </c>
      <c r="C187" s="58">
        <f t="shared" si="14"/>
        <v>0.99805841697023012</v>
      </c>
      <c r="D187" s="59">
        <f t="shared" si="15"/>
        <v>2.8874999999999735</v>
      </c>
    </row>
    <row r="188" spans="1:4" ht="15" x14ac:dyDescent="0.2">
      <c r="A188" s="57">
        <f t="shared" si="12"/>
        <v>129.39999999999984</v>
      </c>
      <c r="B188" s="58">
        <f t="shared" si="13"/>
        <v>6.9181458784760383E-4</v>
      </c>
      <c r="C188" s="58">
        <f t="shared" si="14"/>
        <v>0.9982777188841323</v>
      </c>
      <c r="D188" s="59">
        <f t="shared" si="15"/>
        <v>2.9249999999999861</v>
      </c>
    </row>
    <row r="189" spans="1:4" ht="15" x14ac:dyDescent="0.2">
      <c r="A189" s="57">
        <f t="shared" si="12"/>
        <v>129.69999999999985</v>
      </c>
      <c r="B189" s="58">
        <f t="shared" si="13"/>
        <v>6.1950908008462531E-4</v>
      </c>
      <c r="C189" s="58">
        <f t="shared" si="14"/>
        <v>0.99847424095275861</v>
      </c>
      <c r="D189" s="59">
        <f t="shared" si="15"/>
        <v>2.9624999999999724</v>
      </c>
    </row>
    <row r="190" spans="1:4" ht="15" x14ac:dyDescent="0.2">
      <c r="A190" s="57">
        <f t="shared" si="12"/>
        <v>129.99999999999986</v>
      </c>
      <c r="B190" s="58">
        <f t="shared" si="13"/>
        <v>5.5398105149228054E-4</v>
      </c>
      <c r="C190" s="58">
        <f t="shared" si="14"/>
        <v>0.99865010196836979</v>
      </c>
      <c r="D190" s="59">
        <f t="shared" si="15"/>
        <v>2.9999999999999729</v>
      </c>
    </row>
    <row r="191" spans="1:4" ht="15" x14ac:dyDescent="0.2">
      <c r="A191" s="57">
        <f t="shared" si="12"/>
        <v>130.29999999999987</v>
      </c>
      <c r="B191" s="58">
        <f t="shared" si="13"/>
        <v>4.9468804811627178E-4</v>
      </c>
      <c r="C191" s="58">
        <f t="shared" si="14"/>
        <v>0.99880725297664719</v>
      </c>
      <c r="D191" s="59">
        <f t="shared" si="15"/>
        <v>3.0374999999999752</v>
      </c>
    </row>
    <row r="192" spans="1:4" ht="15" x14ac:dyDescent="0.2">
      <c r="A192" s="57">
        <f t="shared" si="12"/>
        <v>130.59999999999988</v>
      </c>
      <c r="B192" s="58">
        <f t="shared" si="13"/>
        <v>4.411204569142402E-4</v>
      </c>
      <c r="C192" s="58">
        <f t="shared" si="14"/>
        <v>0.99894748723162385</v>
      </c>
      <c r="D192" s="59">
        <f t="shared" si="15"/>
        <v>3.0749999999999766</v>
      </c>
    </row>
    <row r="193" spans="1:4" ht="15" x14ac:dyDescent="0.2">
      <c r="A193" s="57">
        <f t="shared" si="12"/>
        <v>130.89999999999989</v>
      </c>
      <c r="B193" s="58">
        <f t="shared" si="13"/>
        <v>3.928006998129056E-4</v>
      </c>
      <c r="C193" s="58">
        <f t="shared" si="14"/>
        <v>0.99907244993048727</v>
      </c>
      <c r="D193" s="59">
        <f t="shared" si="15"/>
        <v>3.1124999999999954</v>
      </c>
    </row>
    <row r="194" spans="1:4" ht="15" x14ac:dyDescent="0.2">
      <c r="A194" s="57">
        <f t="shared" si="12"/>
        <v>131.1999999999999</v>
      </c>
      <c r="B194" s="58">
        <f t="shared" si="13"/>
        <v>3.4928230185994423E-4</v>
      </c>
      <c r="C194" s="58">
        <f t="shared" si="14"/>
        <v>0.99918364768717138</v>
      </c>
      <c r="D194" s="59">
        <f t="shared" si="15"/>
        <v>3.1499999999999804</v>
      </c>
    </row>
    <row r="195" spans="1:4" ht="15" x14ac:dyDescent="0.2">
      <c r="A195" s="57">
        <f t="shared" si="12"/>
        <v>131.49999999999991</v>
      </c>
      <c r="B195" s="58">
        <f t="shared" si="13"/>
        <v>3.1014885451292299E-4</v>
      </c>
      <c r="C195" s="58">
        <f t="shared" si="14"/>
        <v>0.99928245771015556</v>
      </c>
      <c r="D195" s="59">
        <f t="shared" si="15"/>
        <v>3.1875000000000036</v>
      </c>
    </row>
    <row r="196" spans="1:4" ht="15" x14ac:dyDescent="0.2">
      <c r="A196" s="57">
        <f t="shared" si="12"/>
        <v>131.79999999999993</v>
      </c>
      <c r="B196" s="58">
        <f t="shared" si="13"/>
        <v>2.7501289379089946E-4</v>
      </c>
      <c r="C196" s="58">
        <f t="shared" si="14"/>
        <v>0.99937013665600227</v>
      </c>
      <c r="D196" s="59">
        <f t="shared" si="15"/>
        <v>3.2250000000000103</v>
      </c>
    </row>
    <row r="197" spans="1:4" ht="15" x14ac:dyDescent="0.2">
      <c r="A197" s="57">
        <f t="shared" si="12"/>
        <v>132.09999999999994</v>
      </c>
      <c r="B197" s="58">
        <f t="shared" si="13"/>
        <v>2.4351471163256645E-4</v>
      </c>
      <c r="C197" s="58">
        <f t="shared" si="14"/>
        <v>0.99944782913588148</v>
      </c>
      <c r="D197" s="59">
        <f t="shared" si="15"/>
        <v>3.26249999999997</v>
      </c>
    </row>
    <row r="198" spans="1:4" ht="15" x14ac:dyDescent="0.2">
      <c r="A198" s="57">
        <f t="shared" si="12"/>
        <v>132.39999999999995</v>
      </c>
      <c r="B198" s="58">
        <f t="shared" si="13"/>
        <v>2.1532111738171454E-4</v>
      </c>
      <c r="C198" s="58">
        <f t="shared" si="14"/>
        <v>0.99951657585761622</v>
      </c>
      <c r="D198" s="59">
        <f t="shared" si="15"/>
        <v>3.2999999999999972</v>
      </c>
    </row>
    <row r="199" spans="1:4" ht="15" x14ac:dyDescent="0.2">
      <c r="A199" s="57">
        <f t="shared" si="12"/>
        <v>132.69999999999996</v>
      </c>
      <c r="B199" s="58">
        <f t="shared" si="13"/>
        <v>1.9012416487783354E-4</v>
      </c>
      <c r="C199" s="58">
        <f t="shared" si="14"/>
        <v>0.99957732139064481</v>
      </c>
      <c r="D199" s="59">
        <f t="shared" si="15"/>
        <v>3.3374999999999728</v>
      </c>
    </row>
    <row r="200" spans="1:4" ht="15" x14ac:dyDescent="0.2">
      <c r="A200" s="57">
        <f t="shared" si="12"/>
        <v>132.99999999999997</v>
      </c>
      <c r="B200" s="58">
        <f t="shared" si="13"/>
        <v>1.6763985918629931E-4</v>
      </c>
      <c r="C200" s="58">
        <f t="shared" si="14"/>
        <v>0.99963092154572497</v>
      </c>
      <c r="D200" s="59">
        <f t="shared" si="15"/>
        <v>3.3750000000000284</v>
      </c>
    </row>
    <row r="201" spans="1:4" ht="15" x14ac:dyDescent="0.2">
      <c r="A201" s="57">
        <f t="shared" si="12"/>
        <v>133.29999999999998</v>
      </c>
      <c r="B201" s="58">
        <f t="shared" si="13"/>
        <v>1.4760685557602346E-4</v>
      </c>
      <c r="C201" s="58">
        <f t="shared" si="14"/>
        <v>0.9996781503651947</v>
      </c>
      <c r="D201" s="59">
        <f t="shared" si="15"/>
        <v>3.4125000000000365</v>
      </c>
    </row>
    <row r="202" spans="1:4" ht="15" x14ac:dyDescent="0.2">
      <c r="A202" s="57">
        <f t="shared" si="12"/>
        <v>133.6</v>
      </c>
      <c r="B202" s="58">
        <f t="shared" si="13"/>
        <v>1.2978516195767675E-4</v>
      </c>
      <c r="C202" s="58">
        <f t="shared" si="14"/>
        <v>0.99971970672318378</v>
      </c>
      <c r="D202" s="59">
        <f t="shared" si="15"/>
        <v>3.4499999999999558</v>
      </c>
    </row>
    <row r="203" spans="1:4" ht="15" x14ac:dyDescent="0.2">
      <c r="A203" s="57">
        <f t="shared" si="12"/>
        <v>133.9</v>
      </c>
      <c r="B203" s="58">
        <f t="shared" si="13"/>
        <v>1.1395485464552957E-4</v>
      </c>
      <c r="C203" s="58">
        <f t="shared" si="14"/>
        <v>0.99975622053832469</v>
      </c>
      <c r="D203" s="59">
        <f t="shared" si="15"/>
        <v>3.4875000000000025</v>
      </c>
    </row>
    <row r="204" spans="1:4" ht="15" x14ac:dyDescent="0.2">
      <c r="A204" s="57">
        <f t="shared" si="12"/>
        <v>134.20000000000002</v>
      </c>
      <c r="B204" s="58">
        <f t="shared" si="13"/>
        <v>9.9914816011343531E-5</v>
      </c>
      <c r="C204" s="58">
        <f t="shared" si="14"/>
        <v>0.99978825860427656</v>
      </c>
      <c r="D204" s="59">
        <f t="shared" si="15"/>
        <v>3.5249999999999702</v>
      </c>
    </row>
    <row r="205" spans="1:4" ht="15" x14ac:dyDescent="0.2">
      <c r="A205" s="57">
        <f t="shared" si="12"/>
        <v>134.50000000000003</v>
      </c>
      <c r="B205" s="58">
        <f t="shared" si="13"/>
        <v>8.7481501368366757E-5</v>
      </c>
      <c r="C205" s="58">
        <f t="shared" si="14"/>
        <v>0.99981633004576265</v>
      </c>
      <c r="D205" s="59">
        <f t="shared" si="15"/>
        <v>3.5625000000000155</v>
      </c>
    </row>
    <row r="206" spans="1:4" ht="15" x14ac:dyDescent="0.2">
      <c r="A206" s="57">
        <f t="shared" si="12"/>
        <v>134.80000000000004</v>
      </c>
      <c r="B206" s="58">
        <f t="shared" si="13"/>
        <v>7.6487741264220132E-5</v>
      </c>
      <c r="C206" s="58">
        <f t="shared" si="14"/>
        <v>0.99984089140984245</v>
      </c>
      <c r="D206" s="59">
        <f t="shared" si="15"/>
        <v>3.599999999999969</v>
      </c>
    </row>
    <row r="207" spans="1:4" ht="15" x14ac:dyDescent="0.2">
      <c r="A207" s="57">
        <f t="shared" si="12"/>
        <v>135.10000000000005</v>
      </c>
      <c r="B207" s="58">
        <f t="shared" si="13"/>
        <v>6.6781584278411795E-5</v>
      </c>
      <c r="C207" s="58">
        <f t="shared" si="14"/>
        <v>0.99986235140383395</v>
      </c>
      <c r="D207" s="59">
        <f t="shared" si="15"/>
        <v>3.6375000000000504</v>
      </c>
    </row>
    <row r="208" spans="1:4" ht="15" x14ac:dyDescent="0.2">
      <c r="A208" s="57">
        <f t="shared" si="12"/>
        <v>135.40000000000006</v>
      </c>
      <c r="B208" s="58">
        <f t="shared" si="13"/>
        <v>5.822518441687792E-5</v>
      </c>
      <c r="C208" s="58">
        <f t="shared" si="14"/>
        <v>0.99988107529267323</v>
      </c>
      <c r="D208" s="59">
        <f t="shared" si="15"/>
        <v>3.6749999999999741</v>
      </c>
    </row>
    <row r="209" spans="1:4" ht="15" x14ac:dyDescent="0.2">
      <c r="A209" s="57">
        <f t="shared" si="12"/>
        <v>135.70000000000007</v>
      </c>
      <c r="B209" s="58">
        <f t="shared" si="13"/>
        <v>5.0693736274325021E-5</v>
      </c>
      <c r="C209" s="58">
        <f t="shared" si="14"/>
        <v>0.99989738896959035</v>
      </c>
      <c r="D209" s="59">
        <f t="shared" si="15"/>
        <v>3.7125000000000625</v>
      </c>
    </row>
    <row r="210" spans="1:4" ht="15" x14ac:dyDescent="0.2">
      <c r="A210" s="57">
        <f t="shared" si="12"/>
        <v>136.00000000000009</v>
      </c>
      <c r="B210" s="58">
        <f t="shared" si="13"/>
        <v>4.4074460295928914E-5</v>
      </c>
      <c r="C210" s="58">
        <f t="shared" si="14"/>
        <v>0.99991158271479919</v>
      </c>
      <c r="D210" s="59">
        <f t="shared" si="15"/>
        <v>3.7499999999999685</v>
      </c>
    </row>
  </sheetData>
  <sheetProtection sheet="1" objects="1" scenarios="1"/>
  <phoneticPr fontId="0" type="noConversion"/>
  <pageMargins left="0.75" right="0.75" top="1" bottom="1" header="0" footer="0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showGridLines="0" workbookViewId="0">
      <selection activeCell="A12" sqref="A12"/>
    </sheetView>
  </sheetViews>
  <sheetFormatPr baseColWidth="10" defaultRowHeight="12.75" x14ac:dyDescent="0.2"/>
  <cols>
    <col min="1" max="1" width="24.140625" customWidth="1"/>
    <col min="2" max="2" width="25.28515625" customWidth="1"/>
    <col min="3" max="3" width="24.5703125" customWidth="1"/>
    <col min="4" max="4" width="25.5703125" customWidth="1"/>
  </cols>
  <sheetData>
    <row r="1" spans="1:4" ht="14.25" customHeight="1" x14ac:dyDescent="0.35">
      <c r="A1" s="20"/>
      <c r="B1" s="21"/>
      <c r="C1" s="21"/>
      <c r="D1" s="41"/>
    </row>
    <row r="2" spans="1:4" ht="15" customHeight="1" thickBot="1" x14ac:dyDescent="0.4">
      <c r="A2" s="20"/>
      <c r="B2" s="21"/>
      <c r="C2" s="21"/>
      <c r="D2" s="41"/>
    </row>
    <row r="3" spans="1:4" ht="16.5" thickBot="1" x14ac:dyDescent="0.3">
      <c r="A3" s="14" t="s">
        <v>11</v>
      </c>
      <c r="B3" s="15"/>
      <c r="C3" s="15"/>
      <c r="D3" s="51"/>
    </row>
    <row r="4" spans="1:4" ht="15.75" x14ac:dyDescent="0.25">
      <c r="A4" s="22"/>
      <c r="B4" s="22"/>
      <c r="C4" s="22"/>
      <c r="D4" s="52"/>
    </row>
    <row r="5" spans="1:4" ht="38.25" customHeight="1" x14ac:dyDescent="0.2">
      <c r="A5" s="5" t="s">
        <v>12</v>
      </c>
      <c r="B5" s="25">
        <v>3420</v>
      </c>
      <c r="C5" s="21"/>
      <c r="D5" s="41"/>
    </row>
    <row r="6" spans="1:4" ht="20.25" customHeight="1" x14ac:dyDescent="0.2">
      <c r="A6" s="6" t="s">
        <v>13</v>
      </c>
      <c r="B6" s="26">
        <v>418</v>
      </c>
      <c r="C6" s="50"/>
      <c r="D6" s="53"/>
    </row>
    <row r="7" spans="1:4" ht="13.5" thickBot="1" x14ac:dyDescent="0.25">
      <c r="A7" s="23"/>
      <c r="B7" s="35"/>
      <c r="C7" s="24"/>
      <c r="D7" s="54"/>
    </row>
    <row r="8" spans="1:4" ht="55.5" thickBot="1" x14ac:dyDescent="0.3">
      <c r="A8" s="7" t="s">
        <v>15</v>
      </c>
      <c r="B8" s="49" t="s">
        <v>17</v>
      </c>
      <c r="C8" s="49" t="s">
        <v>16</v>
      </c>
      <c r="D8" s="9" t="s">
        <v>14</v>
      </c>
    </row>
    <row r="9" spans="1:4" ht="13.5" thickBot="1" x14ac:dyDescent="0.25">
      <c r="A9" s="16"/>
      <c r="B9" s="10"/>
      <c r="C9" s="17"/>
      <c r="D9" s="11"/>
    </row>
    <row r="10" spans="1:4" ht="18.75" thickBot="1" x14ac:dyDescent="0.3">
      <c r="A10" s="48">
        <v>3900</v>
      </c>
      <c r="B10" s="33">
        <f>NORMDIST(A10,$B$5,$B$6,FALSE)</f>
        <v>4.9361952461210218E-4</v>
      </c>
      <c r="C10" s="33">
        <f>NORMDIST(A10,$B$5,$B$6,TRUE)</f>
        <v>0.87458286288033205</v>
      </c>
      <c r="D10" s="55">
        <f>NORMSINV(C10)</f>
        <v>1.148325358851674</v>
      </c>
    </row>
    <row r="12" spans="1:4" x14ac:dyDescent="0.2">
      <c r="A12" t="s">
        <v>29</v>
      </c>
    </row>
  </sheetData>
  <sheetProtection sheet="1" objects="1" scenarios="1"/>
  <phoneticPr fontId="0" type="noConversion"/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workbookViewId="0">
      <selection sqref="A1:E1"/>
    </sheetView>
  </sheetViews>
  <sheetFormatPr baseColWidth="10" defaultRowHeight="12.75" x14ac:dyDescent="0.2"/>
  <cols>
    <col min="1" max="1" width="13.85546875" customWidth="1"/>
    <col min="2" max="2" width="17" customWidth="1"/>
    <col min="3" max="3" width="17.42578125" customWidth="1"/>
    <col min="5" max="5" width="40.28515625" customWidth="1"/>
  </cols>
  <sheetData>
    <row r="1" spans="1:11" ht="18.75" customHeight="1" thickTop="1" thickBot="1" x14ac:dyDescent="0.3">
      <c r="A1" s="475" t="s">
        <v>185</v>
      </c>
      <c r="B1" s="476"/>
      <c r="C1" s="476"/>
      <c r="D1" s="476"/>
      <c r="E1" s="477"/>
    </row>
    <row r="2" spans="1:11" ht="58.5" customHeight="1" thickTop="1" x14ac:dyDescent="0.2">
      <c r="A2" s="339" t="s">
        <v>165</v>
      </c>
      <c r="B2" s="340" t="s">
        <v>190</v>
      </c>
      <c r="C2" s="340" t="s">
        <v>191</v>
      </c>
      <c r="D2" s="341" t="s">
        <v>166</v>
      </c>
      <c r="E2" s="334"/>
    </row>
    <row r="3" spans="1:11" ht="18" customHeight="1" x14ac:dyDescent="0.25">
      <c r="A3" s="342" t="s">
        <v>177</v>
      </c>
      <c r="B3" s="394">
        <v>0.3</v>
      </c>
      <c r="C3" s="395">
        <v>0.1</v>
      </c>
      <c r="D3" s="396">
        <f>((B3+C3)*100)/(B8+C8)/100</f>
        <v>0.25</v>
      </c>
      <c r="E3" s="334"/>
    </row>
    <row r="4" spans="1:11" ht="18" customHeight="1" x14ac:dyDescent="0.25">
      <c r="A4" s="342" t="s">
        <v>178</v>
      </c>
      <c r="B4" s="394">
        <v>0.3</v>
      </c>
      <c r="C4" s="395">
        <v>0.1</v>
      </c>
      <c r="D4" s="396">
        <f>((B4+C4)*100)/(B8+C8)/100</f>
        <v>0.25</v>
      </c>
      <c r="E4" s="334"/>
    </row>
    <row r="5" spans="1:11" ht="18" customHeight="1" x14ac:dyDescent="0.25">
      <c r="A5" s="342" t="s">
        <v>179</v>
      </c>
      <c r="B5" s="394">
        <v>0.3</v>
      </c>
      <c r="C5" s="395">
        <v>0.1</v>
      </c>
      <c r="D5" s="396">
        <f>((B5+C5)*100)/(B8+C8)/100</f>
        <v>0.25</v>
      </c>
      <c r="E5" s="334"/>
      <c r="J5" s="394"/>
      <c r="K5" s="395"/>
    </row>
    <row r="6" spans="1:11" ht="18" customHeight="1" x14ac:dyDescent="0.25">
      <c r="A6" s="342" t="s">
        <v>180</v>
      </c>
      <c r="B6" s="394">
        <v>0.3</v>
      </c>
      <c r="C6" s="395">
        <v>0.1</v>
      </c>
      <c r="D6" s="396">
        <f>((B6+C6)*100)/(B8+C8)/100</f>
        <v>0.25</v>
      </c>
      <c r="E6" s="334"/>
      <c r="J6" s="394"/>
      <c r="K6" s="395"/>
    </row>
    <row r="7" spans="1:11" ht="18" customHeight="1" x14ac:dyDescent="0.25">
      <c r="A7" s="335"/>
      <c r="B7" s="336"/>
      <c r="C7" s="336"/>
      <c r="D7" s="337"/>
      <c r="E7" s="334"/>
      <c r="J7" s="394"/>
      <c r="K7" s="395"/>
    </row>
    <row r="8" spans="1:11" ht="18" customHeight="1" thickBot="1" x14ac:dyDescent="0.3">
      <c r="A8" s="338"/>
      <c r="B8" s="343">
        <f>SUM(B3:B6)</f>
        <v>1.2</v>
      </c>
      <c r="C8" s="343">
        <f>SUM(C3:C6)</f>
        <v>0.4</v>
      </c>
      <c r="D8" s="344">
        <f>SUM(D3:D6)</f>
        <v>1</v>
      </c>
      <c r="E8" s="332" t="s">
        <v>174</v>
      </c>
      <c r="J8" s="394"/>
      <c r="K8" s="395"/>
    </row>
    <row r="9" spans="1:11" ht="14.25" thickTop="1" thickBot="1" x14ac:dyDescent="0.25">
      <c r="A9" s="334"/>
      <c r="B9" s="334"/>
      <c r="C9" s="334"/>
      <c r="D9" s="334"/>
      <c r="E9" s="334"/>
    </row>
    <row r="10" spans="1:11" ht="18" customHeight="1" thickBot="1" x14ac:dyDescent="0.25">
      <c r="A10" s="481" t="s">
        <v>171</v>
      </c>
      <c r="B10" s="480"/>
    </row>
    <row r="11" spans="1:11" ht="18" customHeight="1" x14ac:dyDescent="0.2">
      <c r="A11" s="514" t="s">
        <v>167</v>
      </c>
      <c r="B11" s="515"/>
      <c r="C11" s="515"/>
      <c r="D11" s="358">
        <f>D3</f>
        <v>0.25</v>
      </c>
      <c r="I11" t="s">
        <v>220</v>
      </c>
    </row>
    <row r="12" spans="1:11" ht="18" customHeight="1" x14ac:dyDescent="0.2">
      <c r="A12" s="516" t="s">
        <v>168</v>
      </c>
      <c r="B12" s="517"/>
      <c r="C12" s="517"/>
      <c r="D12" s="367">
        <f>D4</f>
        <v>0.25</v>
      </c>
    </row>
    <row r="13" spans="1:11" ht="18" customHeight="1" x14ac:dyDescent="0.2">
      <c r="A13" s="518" t="s">
        <v>170</v>
      </c>
      <c r="B13" s="519"/>
      <c r="C13" s="519"/>
      <c r="D13" s="368">
        <f>D5</f>
        <v>0.25</v>
      </c>
    </row>
    <row r="14" spans="1:11" ht="18" customHeight="1" thickBot="1" x14ac:dyDescent="0.25">
      <c r="A14" s="520" t="s">
        <v>169</v>
      </c>
      <c r="B14" s="521"/>
      <c r="C14" s="521"/>
      <c r="D14" s="357">
        <f>D6</f>
        <v>0.25</v>
      </c>
    </row>
    <row r="15" spans="1:11" ht="18" customHeight="1" thickBot="1" x14ac:dyDescent="0.25"/>
    <row r="16" spans="1:11" ht="18" customHeight="1" thickBot="1" x14ac:dyDescent="0.25">
      <c r="A16" s="478" t="s">
        <v>172</v>
      </c>
      <c r="B16" s="479"/>
      <c r="C16" s="480"/>
    </row>
    <row r="17" spans="1:6" ht="18" customHeight="1" x14ac:dyDescent="0.2">
      <c r="A17" s="522" t="s">
        <v>192</v>
      </c>
      <c r="B17" s="523"/>
      <c r="C17" s="523"/>
      <c r="D17" s="523"/>
      <c r="E17" s="524"/>
      <c r="F17" s="359">
        <f>B3</f>
        <v>0.3</v>
      </c>
    </row>
    <row r="18" spans="1:6" ht="18" customHeight="1" x14ac:dyDescent="0.2">
      <c r="A18" s="504" t="s">
        <v>193</v>
      </c>
      <c r="B18" s="505"/>
      <c r="C18" s="505"/>
      <c r="D18" s="505"/>
      <c r="E18" s="505"/>
      <c r="F18" s="365">
        <f>B4</f>
        <v>0.3</v>
      </c>
    </row>
    <row r="19" spans="1:6" ht="18" customHeight="1" x14ac:dyDescent="0.2">
      <c r="A19" s="506" t="s">
        <v>194</v>
      </c>
      <c r="B19" s="507"/>
      <c r="C19" s="507"/>
      <c r="D19" s="507"/>
      <c r="E19" s="507"/>
      <c r="F19" s="369">
        <f>B5</f>
        <v>0.3</v>
      </c>
    </row>
    <row r="20" spans="1:6" ht="18" customHeight="1" thickBot="1" x14ac:dyDescent="0.25">
      <c r="A20" s="508" t="s">
        <v>195</v>
      </c>
      <c r="B20" s="509"/>
      <c r="C20" s="509"/>
      <c r="D20" s="509"/>
      <c r="E20" s="509"/>
      <c r="F20" s="377">
        <f>B6</f>
        <v>0.3</v>
      </c>
    </row>
    <row r="21" spans="1:6" ht="18" customHeight="1" thickBot="1" x14ac:dyDescent="0.25">
      <c r="F21" s="137"/>
    </row>
    <row r="22" spans="1:6" ht="18" customHeight="1" thickBot="1" x14ac:dyDescent="0.25">
      <c r="A22" s="345" t="s">
        <v>173</v>
      </c>
      <c r="B22" s="346"/>
      <c r="C22" s="347"/>
      <c r="F22" s="137"/>
    </row>
    <row r="23" spans="1:6" ht="18" customHeight="1" x14ac:dyDescent="0.2">
      <c r="A23" s="502" t="s">
        <v>196</v>
      </c>
      <c r="B23" s="503"/>
      <c r="C23" s="503"/>
      <c r="D23" s="503"/>
      <c r="E23" s="503"/>
      <c r="F23" s="359">
        <f>C3</f>
        <v>0.1</v>
      </c>
    </row>
    <row r="24" spans="1:6" ht="18" customHeight="1" x14ac:dyDescent="0.2">
      <c r="A24" s="504" t="s">
        <v>197</v>
      </c>
      <c r="B24" s="505"/>
      <c r="C24" s="505"/>
      <c r="D24" s="505"/>
      <c r="E24" s="505"/>
      <c r="F24" s="365">
        <f>C4</f>
        <v>0.1</v>
      </c>
    </row>
    <row r="25" spans="1:6" ht="18" customHeight="1" x14ac:dyDescent="0.2">
      <c r="A25" s="506" t="s">
        <v>198</v>
      </c>
      <c r="B25" s="507"/>
      <c r="C25" s="507"/>
      <c r="D25" s="507"/>
      <c r="E25" s="507"/>
      <c r="F25" s="369">
        <f>C5</f>
        <v>0.1</v>
      </c>
    </row>
    <row r="26" spans="1:6" ht="18" customHeight="1" thickBot="1" x14ac:dyDescent="0.25">
      <c r="A26" s="508" t="s">
        <v>199</v>
      </c>
      <c r="B26" s="509"/>
      <c r="C26" s="509"/>
      <c r="D26" s="509"/>
      <c r="E26" s="509"/>
      <c r="F26" s="377">
        <f>C6</f>
        <v>0.1</v>
      </c>
    </row>
    <row r="27" spans="1:6" ht="18" customHeight="1" thickBot="1" x14ac:dyDescent="0.25">
      <c r="F27" s="137"/>
    </row>
    <row r="28" spans="1:6" ht="18" customHeight="1" thickBot="1" x14ac:dyDescent="0.25">
      <c r="A28" s="348" t="s">
        <v>175</v>
      </c>
      <c r="B28" s="349"/>
      <c r="C28" s="350"/>
      <c r="F28" s="137"/>
    </row>
    <row r="29" spans="1:6" ht="18" customHeight="1" x14ac:dyDescent="0.2">
      <c r="A29" s="502" t="s">
        <v>200</v>
      </c>
      <c r="B29" s="503"/>
      <c r="C29" s="503"/>
      <c r="D29" s="503"/>
      <c r="E29" s="510"/>
      <c r="F29" s="360">
        <f>D3*B3</f>
        <v>7.4999999999999997E-2</v>
      </c>
    </row>
    <row r="30" spans="1:6" ht="18" customHeight="1" x14ac:dyDescent="0.2">
      <c r="A30" s="504" t="s">
        <v>201</v>
      </c>
      <c r="B30" s="505"/>
      <c r="C30" s="505"/>
      <c r="D30" s="505"/>
      <c r="E30" s="511"/>
      <c r="F30" s="366">
        <f>D4*B4</f>
        <v>7.4999999999999997E-2</v>
      </c>
    </row>
    <row r="31" spans="1:6" ht="18" customHeight="1" x14ac:dyDescent="0.2">
      <c r="A31" s="506" t="s">
        <v>202</v>
      </c>
      <c r="B31" s="507"/>
      <c r="C31" s="507"/>
      <c r="D31" s="507"/>
      <c r="E31" s="512"/>
      <c r="F31" s="370">
        <f>D5*B5</f>
        <v>7.4999999999999997E-2</v>
      </c>
    </row>
    <row r="32" spans="1:6" ht="18" customHeight="1" x14ac:dyDescent="0.2">
      <c r="A32" s="498" t="s">
        <v>203</v>
      </c>
      <c r="B32" s="499"/>
      <c r="C32" s="499"/>
      <c r="D32" s="499"/>
      <c r="E32" s="513"/>
      <c r="F32" s="376">
        <f>D6*B6</f>
        <v>7.4999999999999997E-2</v>
      </c>
    </row>
    <row r="33" spans="1:6" ht="18" customHeight="1" thickBot="1" x14ac:dyDescent="0.3">
      <c r="A33" s="500" t="s">
        <v>204</v>
      </c>
      <c r="B33" s="501"/>
      <c r="C33" s="501"/>
      <c r="D33" s="501"/>
      <c r="E33" s="501"/>
      <c r="F33" s="378">
        <f>SUM(F29:F32)</f>
        <v>0.3</v>
      </c>
    </row>
    <row r="34" spans="1:6" ht="18" customHeight="1" thickBot="1" x14ac:dyDescent="0.25">
      <c r="F34" s="137"/>
    </row>
    <row r="35" spans="1:6" ht="18" customHeight="1" thickBot="1" x14ac:dyDescent="0.25">
      <c r="A35" s="351" t="s">
        <v>184</v>
      </c>
      <c r="B35" s="352"/>
      <c r="F35" s="137"/>
    </row>
    <row r="36" spans="1:6" ht="18" customHeight="1" x14ac:dyDescent="0.2">
      <c r="A36" s="502" t="s">
        <v>205</v>
      </c>
      <c r="B36" s="503"/>
      <c r="C36" s="503"/>
      <c r="D36" s="503"/>
      <c r="E36" s="503"/>
      <c r="F36" s="359">
        <f>D3*C3</f>
        <v>2.5000000000000001E-2</v>
      </c>
    </row>
    <row r="37" spans="1:6" ht="18" customHeight="1" x14ac:dyDescent="0.2">
      <c r="A37" s="504" t="s">
        <v>206</v>
      </c>
      <c r="B37" s="505"/>
      <c r="C37" s="505"/>
      <c r="D37" s="505"/>
      <c r="E37" s="505"/>
      <c r="F37" s="365">
        <f>D4*C4</f>
        <v>2.5000000000000001E-2</v>
      </c>
    </row>
    <row r="38" spans="1:6" ht="18" customHeight="1" x14ac:dyDescent="0.2">
      <c r="A38" s="506" t="s">
        <v>207</v>
      </c>
      <c r="B38" s="507"/>
      <c r="C38" s="507"/>
      <c r="D38" s="507"/>
      <c r="E38" s="507"/>
      <c r="F38" s="369">
        <f>D5*C5</f>
        <v>2.5000000000000001E-2</v>
      </c>
    </row>
    <row r="39" spans="1:6" ht="18" customHeight="1" x14ac:dyDescent="0.2">
      <c r="A39" s="498" t="s">
        <v>208</v>
      </c>
      <c r="B39" s="499"/>
      <c r="C39" s="499"/>
      <c r="D39" s="499"/>
      <c r="E39" s="499"/>
      <c r="F39" s="375">
        <f>D6*C6</f>
        <v>2.5000000000000001E-2</v>
      </c>
    </row>
    <row r="40" spans="1:6" ht="18" customHeight="1" thickBot="1" x14ac:dyDescent="0.25">
      <c r="A40" s="500" t="s">
        <v>209</v>
      </c>
      <c r="B40" s="501"/>
      <c r="C40" s="501"/>
      <c r="D40" s="501"/>
      <c r="E40" s="501"/>
      <c r="F40" s="379">
        <f>SUM(F36:F39)</f>
        <v>0.1</v>
      </c>
    </row>
    <row r="41" spans="1:6" ht="18" customHeight="1" thickBot="1" x14ac:dyDescent="0.25">
      <c r="F41" s="137"/>
    </row>
    <row r="42" spans="1:6" ht="18" customHeight="1" thickBot="1" x14ac:dyDescent="0.25">
      <c r="A42" s="353" t="s">
        <v>176</v>
      </c>
      <c r="B42" s="354"/>
      <c r="F42" s="137"/>
    </row>
    <row r="43" spans="1:6" ht="18" customHeight="1" x14ac:dyDescent="0.2">
      <c r="A43" s="494" t="s">
        <v>210</v>
      </c>
      <c r="B43" s="495"/>
      <c r="C43" s="495"/>
      <c r="D43" s="495"/>
      <c r="E43" s="495"/>
      <c r="F43" s="361"/>
    </row>
    <row r="44" spans="1:6" ht="18" customHeight="1" x14ac:dyDescent="0.2">
      <c r="A44" s="496" t="s">
        <v>181</v>
      </c>
      <c r="B44" s="497"/>
      <c r="C44" s="497"/>
      <c r="D44" s="497"/>
      <c r="E44" s="497"/>
      <c r="F44" s="362">
        <f>D11*F17/F33</f>
        <v>0.25</v>
      </c>
    </row>
    <row r="45" spans="1:6" ht="18" customHeight="1" x14ac:dyDescent="0.2">
      <c r="A45" s="482" t="s">
        <v>211</v>
      </c>
      <c r="B45" s="483"/>
      <c r="C45" s="483"/>
      <c r="D45" s="483"/>
      <c r="E45" s="483"/>
      <c r="F45" s="363"/>
    </row>
    <row r="46" spans="1:6" ht="18" customHeight="1" x14ac:dyDescent="0.2">
      <c r="A46" s="484" t="s">
        <v>182</v>
      </c>
      <c r="B46" s="485"/>
      <c r="C46" s="485"/>
      <c r="D46" s="485"/>
      <c r="E46" s="485"/>
      <c r="F46" s="364">
        <f>D12*F18/F33</f>
        <v>0.25</v>
      </c>
    </row>
    <row r="47" spans="1:6" ht="18" customHeight="1" x14ac:dyDescent="0.2">
      <c r="A47" s="486" t="s">
        <v>212</v>
      </c>
      <c r="B47" s="487"/>
      <c r="C47" s="487"/>
      <c r="D47" s="487"/>
      <c r="E47" s="487"/>
      <c r="F47" s="374"/>
    </row>
    <row r="48" spans="1:6" ht="18" customHeight="1" x14ac:dyDescent="0.2">
      <c r="A48" s="488" t="s">
        <v>183</v>
      </c>
      <c r="B48" s="489"/>
      <c r="C48" s="489"/>
      <c r="D48" s="489"/>
      <c r="E48" s="489"/>
      <c r="F48" s="371">
        <f>D13*F19/F33</f>
        <v>0.25</v>
      </c>
    </row>
    <row r="49" spans="1:6" ht="18" customHeight="1" x14ac:dyDescent="0.2">
      <c r="A49" s="490" t="s">
        <v>213</v>
      </c>
      <c r="B49" s="491"/>
      <c r="C49" s="491"/>
      <c r="D49" s="491"/>
      <c r="E49" s="491"/>
      <c r="F49" s="372"/>
    </row>
    <row r="50" spans="1:6" ht="18" customHeight="1" thickBot="1" x14ac:dyDescent="0.25">
      <c r="A50" s="492" t="s">
        <v>183</v>
      </c>
      <c r="B50" s="493"/>
      <c r="C50" s="493"/>
      <c r="D50" s="493"/>
      <c r="E50" s="493"/>
      <c r="F50" s="373">
        <f>D14*F20/F33</f>
        <v>0.25</v>
      </c>
    </row>
    <row r="51" spans="1:6" ht="18" customHeight="1" thickBot="1" x14ac:dyDescent="0.25">
      <c r="F51" s="137"/>
    </row>
    <row r="52" spans="1:6" ht="18" customHeight="1" thickBot="1" x14ac:dyDescent="0.25">
      <c r="A52" s="355" t="s">
        <v>186</v>
      </c>
      <c r="B52" s="356"/>
      <c r="F52" s="137"/>
    </row>
    <row r="53" spans="1:6" ht="18" customHeight="1" x14ac:dyDescent="0.2">
      <c r="A53" s="494" t="s">
        <v>214</v>
      </c>
      <c r="B53" s="495"/>
      <c r="C53" s="495"/>
      <c r="D53" s="495"/>
      <c r="E53" s="495"/>
      <c r="F53" s="468">
        <f>D11*F23/F40</f>
        <v>0.25</v>
      </c>
    </row>
    <row r="54" spans="1:6" ht="18" customHeight="1" x14ac:dyDescent="0.2">
      <c r="A54" s="496" t="s">
        <v>187</v>
      </c>
      <c r="B54" s="497"/>
      <c r="C54" s="497"/>
      <c r="D54" s="497"/>
      <c r="E54" s="497"/>
      <c r="F54" s="469"/>
    </row>
    <row r="55" spans="1:6" ht="18" customHeight="1" x14ac:dyDescent="0.2">
      <c r="A55" s="482" t="s">
        <v>215</v>
      </c>
      <c r="B55" s="483"/>
      <c r="C55" s="483"/>
      <c r="D55" s="483"/>
      <c r="E55" s="483"/>
      <c r="F55" s="470">
        <f>D12*F24/F40</f>
        <v>0.25</v>
      </c>
    </row>
    <row r="56" spans="1:6" ht="18" customHeight="1" x14ac:dyDescent="0.2">
      <c r="A56" s="484" t="s">
        <v>188</v>
      </c>
      <c r="B56" s="485"/>
      <c r="C56" s="485"/>
      <c r="D56" s="485"/>
      <c r="E56" s="485"/>
      <c r="F56" s="471"/>
    </row>
    <row r="57" spans="1:6" ht="18" customHeight="1" x14ac:dyDescent="0.2">
      <c r="A57" s="486" t="s">
        <v>216</v>
      </c>
      <c r="B57" s="487"/>
      <c r="C57" s="487"/>
      <c r="D57" s="487"/>
      <c r="E57" s="487"/>
      <c r="F57" s="472">
        <f>D13*F25/F40</f>
        <v>0.25</v>
      </c>
    </row>
    <row r="58" spans="1:6" ht="18" customHeight="1" x14ac:dyDescent="0.2">
      <c r="A58" s="488" t="s">
        <v>189</v>
      </c>
      <c r="B58" s="489"/>
      <c r="C58" s="489"/>
      <c r="D58" s="489"/>
      <c r="E58" s="489"/>
      <c r="F58" s="471"/>
    </row>
    <row r="59" spans="1:6" ht="18" customHeight="1" x14ac:dyDescent="0.2">
      <c r="A59" s="490" t="s">
        <v>217</v>
      </c>
      <c r="B59" s="491"/>
      <c r="C59" s="491"/>
      <c r="D59" s="491"/>
      <c r="E59" s="491"/>
      <c r="F59" s="473">
        <f>D14*F26/F40</f>
        <v>0.25</v>
      </c>
    </row>
    <row r="60" spans="1:6" ht="18" customHeight="1" thickBot="1" x14ac:dyDescent="0.25">
      <c r="A60" s="492" t="s">
        <v>189</v>
      </c>
      <c r="B60" s="493"/>
      <c r="C60" s="493"/>
      <c r="D60" s="493"/>
      <c r="E60" s="493"/>
      <c r="F60" s="474"/>
    </row>
  </sheetData>
  <mergeCells count="45">
    <mergeCell ref="A18:E18"/>
    <mergeCell ref="A11:C11"/>
    <mergeCell ref="A12:C12"/>
    <mergeCell ref="A13:C13"/>
    <mergeCell ref="A14:C14"/>
    <mergeCell ref="A17:E17"/>
    <mergeCell ref="A36:E36"/>
    <mergeCell ref="A37:E37"/>
    <mergeCell ref="A38:E38"/>
    <mergeCell ref="A19:E19"/>
    <mergeCell ref="A20:E20"/>
    <mergeCell ref="A23:E23"/>
    <mergeCell ref="A24:E24"/>
    <mergeCell ref="A25:E25"/>
    <mergeCell ref="A26:E26"/>
    <mergeCell ref="A29:E29"/>
    <mergeCell ref="A30:E30"/>
    <mergeCell ref="A31:E31"/>
    <mergeCell ref="A32:E32"/>
    <mergeCell ref="A33:E33"/>
    <mergeCell ref="A50:E50"/>
    <mergeCell ref="A53:E53"/>
    <mergeCell ref="A54:E54"/>
    <mergeCell ref="A39:E39"/>
    <mergeCell ref="A40:E40"/>
    <mergeCell ref="A43:E43"/>
    <mergeCell ref="A44:E44"/>
    <mergeCell ref="A45:E45"/>
    <mergeCell ref="A47:E47"/>
    <mergeCell ref="F53:F54"/>
    <mergeCell ref="F55:F56"/>
    <mergeCell ref="F57:F58"/>
    <mergeCell ref="F59:F60"/>
    <mergeCell ref="A1:E1"/>
    <mergeCell ref="A16:C16"/>
    <mergeCell ref="A10:B10"/>
    <mergeCell ref="A55:E55"/>
    <mergeCell ref="A56:E56"/>
    <mergeCell ref="A57:E57"/>
    <mergeCell ref="A58:E58"/>
    <mergeCell ref="A59:E59"/>
    <mergeCell ref="A60:E60"/>
    <mergeCell ref="A49:E49"/>
    <mergeCell ref="A46:E46"/>
    <mergeCell ref="A48:E4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33" sqref="C33"/>
    </sheetView>
  </sheetViews>
  <sheetFormatPr baseColWidth="10" defaultRowHeight="12.75" x14ac:dyDescent="0.2"/>
  <cols>
    <col min="1" max="1" width="39.5703125" customWidth="1"/>
    <col min="2" max="2" width="23.42578125" customWidth="1"/>
    <col min="3" max="3" width="20.42578125" customWidth="1"/>
  </cols>
  <sheetData>
    <row r="1" spans="1:3" ht="24.95" customHeight="1" x14ac:dyDescent="0.2">
      <c r="A1" s="323" t="s">
        <v>164</v>
      </c>
      <c r="B1" s="388">
        <v>6</v>
      </c>
      <c r="C1" s="333" t="s">
        <v>162</v>
      </c>
    </row>
    <row r="2" spans="1:3" ht="24.95" customHeight="1" x14ac:dyDescent="0.2">
      <c r="A2" s="323" t="s">
        <v>144</v>
      </c>
      <c r="B2" s="388">
        <v>1</v>
      </c>
      <c r="C2" s="333" t="s">
        <v>145</v>
      </c>
    </row>
    <row r="3" spans="1:3" ht="24.95" customHeight="1" x14ac:dyDescent="0.2">
      <c r="A3" s="323" t="s">
        <v>161</v>
      </c>
      <c r="B3" s="388">
        <v>5</v>
      </c>
      <c r="C3" s="333" t="s">
        <v>146</v>
      </c>
    </row>
    <row r="4" spans="1:3" ht="24.95" customHeight="1" x14ac:dyDescent="0.2">
      <c r="A4" s="323" t="s">
        <v>147</v>
      </c>
      <c r="B4" s="388" t="s">
        <v>148</v>
      </c>
      <c r="C4" s="333" t="s">
        <v>152</v>
      </c>
    </row>
    <row r="5" spans="1:3" ht="24.95" customHeight="1" x14ac:dyDescent="0.2">
      <c r="A5" s="323" t="s">
        <v>149</v>
      </c>
      <c r="B5" s="388" t="s">
        <v>150</v>
      </c>
      <c r="C5" s="333" t="s">
        <v>151</v>
      </c>
    </row>
    <row r="6" spans="1:3" ht="24.95" customHeight="1" x14ac:dyDescent="0.2">
      <c r="A6" s="323" t="s">
        <v>153</v>
      </c>
      <c r="B6" s="388" t="s">
        <v>154</v>
      </c>
      <c r="C6" s="333" t="s">
        <v>155</v>
      </c>
    </row>
    <row r="7" spans="1:3" ht="24.95" customHeight="1" x14ac:dyDescent="0.2">
      <c r="A7" s="323" t="s">
        <v>156</v>
      </c>
      <c r="B7" s="389" t="s">
        <v>157</v>
      </c>
      <c r="C7" s="333" t="s">
        <v>158</v>
      </c>
    </row>
    <row r="8" spans="1:3" ht="24.95" customHeight="1" x14ac:dyDescent="0.2">
      <c r="A8" s="323" t="s">
        <v>163</v>
      </c>
      <c r="B8" s="390" t="s">
        <v>159</v>
      </c>
      <c r="C8" s="333" t="s">
        <v>160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zoomScaleNormal="100" workbookViewId="0"/>
  </sheetViews>
  <sheetFormatPr baseColWidth="10" defaultRowHeight="12.75" x14ac:dyDescent="0.2"/>
  <cols>
    <col min="1" max="1" width="44.28515625" customWidth="1"/>
    <col min="2" max="2" width="57.7109375" customWidth="1"/>
    <col min="3" max="3" width="56.5703125" customWidth="1"/>
    <col min="4" max="4" width="19.140625" customWidth="1"/>
  </cols>
  <sheetData>
    <row r="1" spans="1:4" ht="26.25" customHeight="1" x14ac:dyDescent="0.2">
      <c r="A1" s="322" t="s">
        <v>129</v>
      </c>
      <c r="B1" s="391">
        <v>161</v>
      </c>
      <c r="C1" s="322" t="s">
        <v>128</v>
      </c>
      <c r="D1" s="392">
        <v>10</v>
      </c>
    </row>
    <row r="2" spans="1:4" x14ac:dyDescent="0.2">
      <c r="A2" s="196"/>
      <c r="B2" s="196"/>
      <c r="C2" s="196"/>
      <c r="D2" s="196"/>
    </row>
    <row r="3" spans="1:4" x14ac:dyDescent="0.2">
      <c r="A3" s="196"/>
      <c r="B3" s="196"/>
      <c r="C3" s="196"/>
      <c r="D3" s="196"/>
    </row>
    <row r="4" spans="1:4" ht="58.5" customHeight="1" x14ac:dyDescent="0.2">
      <c r="A4" s="407" t="s">
        <v>131</v>
      </c>
      <c r="B4" s="407"/>
      <c r="C4" s="407"/>
      <c r="D4" s="407"/>
    </row>
    <row r="5" spans="1:4" ht="15" x14ac:dyDescent="0.2">
      <c r="A5" s="323"/>
      <c r="B5" s="323"/>
      <c r="C5" s="323"/>
      <c r="D5" s="323"/>
    </row>
    <row r="6" spans="1:4" ht="83.25" customHeight="1" x14ac:dyDescent="0.2">
      <c r="A6" s="325" t="s">
        <v>138</v>
      </c>
      <c r="B6" s="331">
        <f>B1^D1</f>
        <v>1.1701964070276794E+22</v>
      </c>
      <c r="C6" s="144"/>
      <c r="D6" s="323"/>
    </row>
    <row r="7" spans="1:4" ht="15" x14ac:dyDescent="0.2">
      <c r="A7" s="323"/>
      <c r="B7" s="323"/>
      <c r="C7" s="323"/>
      <c r="D7" s="323"/>
    </row>
    <row r="8" spans="1:4" ht="15" x14ac:dyDescent="0.2">
      <c r="A8" s="323"/>
      <c r="B8" s="323"/>
      <c r="C8" s="323"/>
      <c r="D8" s="323"/>
    </row>
    <row r="9" spans="1:4" ht="54.75" customHeight="1" x14ac:dyDescent="0.2">
      <c r="A9" s="407" t="s">
        <v>132</v>
      </c>
      <c r="B9" s="407"/>
      <c r="C9" s="407"/>
      <c r="D9" s="407"/>
    </row>
    <row r="10" spans="1:4" ht="15" x14ac:dyDescent="0.2">
      <c r="A10" s="323"/>
      <c r="B10" s="323"/>
      <c r="C10" s="323"/>
      <c r="D10" s="323"/>
    </row>
    <row r="11" spans="1:4" ht="60.75" customHeight="1" x14ac:dyDescent="0.2">
      <c r="A11" s="325" t="s">
        <v>137</v>
      </c>
      <c r="B11" s="331">
        <f>PERMUT(B1,D1)</f>
        <v>8.798563211733028E+21</v>
      </c>
      <c r="C11" s="143"/>
      <c r="D11" s="323"/>
    </row>
    <row r="12" spans="1:4" x14ac:dyDescent="0.2">
      <c r="A12" s="196"/>
      <c r="B12" s="196"/>
      <c r="C12" s="196"/>
      <c r="D12" s="196"/>
    </row>
    <row r="13" spans="1:4" ht="55.5" customHeight="1" x14ac:dyDescent="0.2">
      <c r="A13" s="326" t="s">
        <v>136</v>
      </c>
      <c r="B13" s="331">
        <f>FACT(D1)</f>
        <v>3628800</v>
      </c>
      <c r="C13" s="328" t="s">
        <v>139</v>
      </c>
      <c r="D13" s="196"/>
    </row>
    <row r="14" spans="1:4" ht="22.5" customHeight="1" x14ac:dyDescent="0.2">
      <c r="A14" s="324"/>
      <c r="B14" s="322"/>
      <c r="C14" s="194"/>
      <c r="D14" s="196"/>
    </row>
    <row r="15" spans="1:4" ht="22.5" customHeight="1" x14ac:dyDescent="0.2">
      <c r="A15" s="324"/>
      <c r="B15" s="322"/>
      <c r="C15" s="196"/>
      <c r="D15" s="196"/>
    </row>
    <row r="16" spans="1:4" ht="54" customHeight="1" x14ac:dyDescent="0.2">
      <c r="A16" s="407" t="s">
        <v>133</v>
      </c>
      <c r="B16" s="407"/>
      <c r="C16" s="407"/>
      <c r="D16" s="407"/>
    </row>
    <row r="17" spans="1:4" ht="15" x14ac:dyDescent="0.2">
      <c r="A17" s="323"/>
      <c r="B17" s="323"/>
      <c r="C17" s="323"/>
      <c r="D17" s="323"/>
    </row>
    <row r="18" spans="1:4" ht="52.5" customHeight="1" x14ac:dyDescent="0.2">
      <c r="A18" s="324" t="s">
        <v>130</v>
      </c>
      <c r="B18" s="331">
        <f>(FACT(B1+D1-1))/((FACT(D1)*(FACT(B1-1))))</f>
        <v>4241922417794064.5</v>
      </c>
      <c r="D18" s="323"/>
    </row>
    <row r="19" spans="1:4" ht="21" customHeight="1" x14ac:dyDescent="0.2">
      <c r="A19" s="196"/>
      <c r="B19" s="196"/>
      <c r="C19" s="329" t="s">
        <v>141</v>
      </c>
      <c r="D19" s="196"/>
    </row>
    <row r="20" spans="1:4" x14ac:dyDescent="0.2">
      <c r="A20" s="196"/>
      <c r="B20" s="196"/>
      <c r="C20" s="196"/>
      <c r="D20" s="196"/>
    </row>
    <row r="21" spans="1:4" ht="40.5" customHeight="1" x14ac:dyDescent="0.2">
      <c r="A21" s="407" t="s">
        <v>134</v>
      </c>
      <c r="B21" s="407"/>
      <c r="C21" s="407"/>
      <c r="D21" s="407"/>
    </row>
    <row r="22" spans="1:4" ht="15" x14ac:dyDescent="0.2">
      <c r="A22" s="323"/>
      <c r="B22" s="323"/>
      <c r="C22" s="323"/>
      <c r="D22" s="323"/>
    </row>
    <row r="23" spans="1:4" ht="65.25" customHeight="1" x14ac:dyDescent="0.5">
      <c r="A23" s="324" t="s">
        <v>135</v>
      </c>
      <c r="B23" s="331">
        <f>COMBIN(B1,D1)</f>
        <v>2424648151381456.5</v>
      </c>
      <c r="C23" s="327"/>
      <c r="D23" s="323"/>
    </row>
    <row r="24" spans="1:4" ht="21" customHeight="1" x14ac:dyDescent="0.2">
      <c r="A24" s="196"/>
      <c r="B24" s="196"/>
      <c r="C24" s="329" t="s">
        <v>140</v>
      </c>
      <c r="D24" s="196"/>
    </row>
    <row r="26" spans="1:4" ht="15.75" x14ac:dyDescent="0.25">
      <c r="A26" s="330" t="s">
        <v>142</v>
      </c>
    </row>
    <row r="28" spans="1:4" x14ac:dyDescent="0.2">
      <c r="A28" s="332" t="s">
        <v>143</v>
      </c>
    </row>
  </sheetData>
  <sheetProtection sheet="1" objects="1" scenarios="1"/>
  <mergeCells count="4">
    <mergeCell ref="A4:D4"/>
    <mergeCell ref="A9:D9"/>
    <mergeCell ref="A16:D16"/>
    <mergeCell ref="A21:D21"/>
  </mergeCells>
  <hyperlinks>
    <hyperlink ref="A26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N118"/>
  <sheetViews>
    <sheetView workbookViewId="0"/>
  </sheetViews>
  <sheetFormatPr baseColWidth="10" defaultRowHeight="12.75" x14ac:dyDescent="0.2"/>
  <cols>
    <col min="14" max="14" width="13.28515625" customWidth="1"/>
  </cols>
  <sheetData>
    <row r="2" spans="4:14" ht="18" x14ac:dyDescent="0.25">
      <c r="D2" s="66">
        <v>1</v>
      </c>
    </row>
    <row r="3" spans="4:14" ht="20.25" x14ac:dyDescent="0.3">
      <c r="I3" s="409" t="s">
        <v>30</v>
      </c>
      <c r="J3" s="409"/>
      <c r="K3" s="409"/>
      <c r="L3" s="409"/>
      <c r="M3" s="409"/>
      <c r="N3" s="409"/>
    </row>
    <row r="5" spans="4:14" ht="15.75" x14ac:dyDescent="0.25">
      <c r="I5" s="408" t="s">
        <v>32</v>
      </c>
      <c r="J5" s="408"/>
      <c r="K5" s="408"/>
      <c r="L5" s="408"/>
      <c r="M5" s="408"/>
      <c r="N5" s="408"/>
    </row>
    <row r="6" spans="4:14" ht="15.75" x14ac:dyDescent="0.25">
      <c r="I6" s="89"/>
      <c r="J6" s="89"/>
      <c r="K6" s="89"/>
      <c r="L6" s="89"/>
      <c r="M6" s="89"/>
      <c r="N6" s="89"/>
    </row>
    <row r="7" spans="4:14" ht="15.75" x14ac:dyDescent="0.25">
      <c r="I7" s="408" t="s">
        <v>31</v>
      </c>
      <c r="J7" s="408"/>
      <c r="K7" s="408"/>
      <c r="L7" s="408"/>
      <c r="M7" s="408"/>
      <c r="N7" s="408"/>
    </row>
    <row r="8" spans="4:14" ht="15.75" x14ac:dyDescent="0.25">
      <c r="I8" s="89"/>
      <c r="J8" s="89"/>
      <c r="K8" s="89"/>
      <c r="L8" s="89"/>
      <c r="M8" s="89"/>
      <c r="N8" s="89"/>
    </row>
    <row r="9" spans="4:14" ht="69.75" customHeight="1" x14ac:dyDescent="0.25">
      <c r="I9" s="408" t="s">
        <v>33</v>
      </c>
      <c r="J9" s="408"/>
      <c r="K9" s="408"/>
      <c r="L9" s="408"/>
      <c r="M9" s="408"/>
      <c r="N9" s="408"/>
    </row>
    <row r="10" spans="4:14" ht="15.75" x14ac:dyDescent="0.25">
      <c r="I10" s="89"/>
      <c r="J10" s="89"/>
      <c r="K10" s="89"/>
      <c r="L10" s="89"/>
      <c r="M10" s="89"/>
      <c r="N10" s="89"/>
    </row>
    <row r="11" spans="4:14" ht="34.5" customHeight="1" x14ac:dyDescent="0.25">
      <c r="I11" s="408" t="s">
        <v>34</v>
      </c>
      <c r="J11" s="408"/>
      <c r="K11" s="408"/>
      <c r="L11" s="408"/>
      <c r="M11" s="408"/>
      <c r="N11" s="408"/>
    </row>
    <row r="14" spans="4:14" ht="29.25" customHeight="1" x14ac:dyDescent="0.2">
      <c r="I14" s="406" t="s">
        <v>35</v>
      </c>
      <c r="J14" s="406"/>
      <c r="K14" s="406"/>
      <c r="L14" s="406"/>
      <c r="M14" s="406"/>
      <c r="N14" s="406"/>
    </row>
    <row r="31" spans="4:4" ht="18" x14ac:dyDescent="0.25">
      <c r="D31" s="66">
        <v>2</v>
      </c>
    </row>
    <row r="60" spans="4:4" ht="18" x14ac:dyDescent="0.25">
      <c r="D60" s="66">
        <v>3</v>
      </c>
    </row>
    <row r="89" spans="4:4" ht="18" x14ac:dyDescent="0.25">
      <c r="D89" s="66">
        <v>4</v>
      </c>
    </row>
    <row r="118" spans="4:4" ht="18" x14ac:dyDescent="0.25">
      <c r="D118" s="66">
        <v>4</v>
      </c>
    </row>
  </sheetData>
  <sheetProtection sheet="1" objects="1" scenarios="1"/>
  <mergeCells count="6">
    <mergeCell ref="I11:N11"/>
    <mergeCell ref="I14:N14"/>
    <mergeCell ref="I3:N3"/>
    <mergeCell ref="I5:N5"/>
    <mergeCell ref="I7:N7"/>
    <mergeCell ref="I9:N9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showGridLines="0" workbookViewId="0">
      <selection activeCell="B6" sqref="B6"/>
    </sheetView>
  </sheetViews>
  <sheetFormatPr baseColWidth="10" defaultRowHeight="12.75" x14ac:dyDescent="0.2"/>
  <cols>
    <col min="1" max="1" width="22" customWidth="1"/>
    <col min="2" max="2" width="17.85546875" customWidth="1"/>
    <col min="3" max="3" width="21.140625" customWidth="1"/>
    <col min="4" max="4" width="4.140625" customWidth="1"/>
    <col min="6" max="6" width="32.5703125" customWidth="1"/>
    <col min="9" max="9" width="6.140625" customWidth="1"/>
    <col min="11" max="11" width="16.42578125" customWidth="1"/>
  </cols>
  <sheetData>
    <row r="1" spans="1:5" ht="16.5" customHeight="1" x14ac:dyDescent="0.35">
      <c r="A1" s="45"/>
      <c r="B1" s="40"/>
      <c r="C1" s="41"/>
      <c r="D1" s="2"/>
    </row>
    <row r="2" spans="1:5" ht="16.5" customHeight="1" thickBot="1" x14ac:dyDescent="0.4">
      <c r="A2" s="39"/>
      <c r="B2" s="40"/>
      <c r="C2" s="41"/>
      <c r="D2" s="2"/>
    </row>
    <row r="3" spans="1:5" ht="35.25" customHeight="1" thickBot="1" x14ac:dyDescent="0.3">
      <c r="A3" s="410" t="s">
        <v>5</v>
      </c>
      <c r="B3" s="411"/>
      <c r="C3" s="412"/>
      <c r="D3" s="10"/>
    </row>
    <row r="4" spans="1:5" ht="12.75" customHeight="1" x14ac:dyDescent="0.25">
      <c r="A4" s="42"/>
      <c r="B4" s="42"/>
      <c r="C4" s="52"/>
      <c r="D4" s="2"/>
    </row>
    <row r="5" spans="1:5" ht="33" customHeight="1" x14ac:dyDescent="0.25">
      <c r="A5" s="5" t="s">
        <v>2</v>
      </c>
      <c r="B5" s="100">
        <v>350</v>
      </c>
      <c r="C5" s="90"/>
      <c r="D5" s="2"/>
      <c r="E5" s="1"/>
    </row>
    <row r="6" spans="1:5" ht="24.75" x14ac:dyDescent="0.25">
      <c r="A6" s="6" t="s">
        <v>3</v>
      </c>
      <c r="B6" s="101">
        <v>0.4</v>
      </c>
      <c r="C6" s="91"/>
      <c r="D6" s="2"/>
    </row>
    <row r="7" spans="1:5" ht="42.75" customHeight="1" x14ac:dyDescent="0.25">
      <c r="A7" s="98" t="s">
        <v>36</v>
      </c>
      <c r="B7" s="107">
        <f>+B5*B6</f>
        <v>140</v>
      </c>
      <c r="C7" s="97"/>
      <c r="D7" s="2"/>
    </row>
    <row r="8" spans="1:5" ht="21" customHeight="1" x14ac:dyDescent="0.25">
      <c r="A8" s="99" t="s">
        <v>37</v>
      </c>
      <c r="B8" s="108">
        <f>+B5*B6*(1-B6)</f>
        <v>84</v>
      </c>
      <c r="C8" s="97"/>
      <c r="D8" s="2"/>
    </row>
    <row r="9" spans="1:5" ht="17.25" customHeight="1" thickBot="1" x14ac:dyDescent="0.25">
      <c r="A9" s="43"/>
      <c r="B9" s="46"/>
      <c r="C9" s="92"/>
      <c r="D9" s="2"/>
    </row>
    <row r="10" spans="1:5" ht="32.25" thickBot="1" x14ac:dyDescent="0.3">
      <c r="A10" s="7" t="s">
        <v>4</v>
      </c>
      <c r="B10" s="8" t="s">
        <v>0</v>
      </c>
      <c r="C10" s="9" t="s">
        <v>1</v>
      </c>
      <c r="D10" s="4"/>
    </row>
    <row r="11" spans="1:5" ht="13.5" thickBot="1" x14ac:dyDescent="0.25">
      <c r="A11" s="16"/>
      <c r="B11" s="17"/>
      <c r="C11" s="11"/>
      <c r="D11" s="2"/>
    </row>
    <row r="12" spans="1:5" ht="17.100000000000001" customHeight="1" thickBot="1" x14ac:dyDescent="0.25">
      <c r="A12" s="19">
        <v>0</v>
      </c>
      <c r="B12" s="13">
        <f>BINOMDIST(A12,$B$5,$B$6,FALSE)</f>
        <v>2.2539155212602E-78</v>
      </c>
      <c r="C12" s="93">
        <f>BINOMDIST(A12,$B$5,$B$6,TRUE)</f>
        <v>2.2539155212602E-78</v>
      </c>
      <c r="D12" s="2"/>
    </row>
    <row r="13" spans="1:5" ht="17.100000000000001" customHeight="1" thickBot="1" x14ac:dyDescent="0.25">
      <c r="A13" s="18">
        <v>1</v>
      </c>
      <c r="B13" s="12">
        <f t="shared" ref="B13:B62" si="0">BINOMDIST(A13,$B$5,$B$6,FALSE)</f>
        <v>5.2591362162738337E-76</v>
      </c>
      <c r="C13" s="94">
        <f t="shared" ref="C13:C28" si="1">BINOMDIST(A13,$B$5,$B$6,TRUE)</f>
        <v>5.2816753714864548E-76</v>
      </c>
      <c r="D13" s="2"/>
    </row>
    <row r="14" spans="1:5" ht="17.100000000000001" customHeight="1" thickBot="1" x14ac:dyDescent="0.25">
      <c r="A14" s="19">
        <v>2</v>
      </c>
      <c r="B14" s="13">
        <f t="shared" si="0"/>
        <v>6.1181284649317867E-74</v>
      </c>
      <c r="C14" s="93">
        <f t="shared" si="1"/>
        <v>6.1709452186467261E-74</v>
      </c>
      <c r="D14" s="2"/>
    </row>
    <row r="15" spans="1:5" ht="17.100000000000001" customHeight="1" thickBot="1" x14ac:dyDescent="0.25">
      <c r="A15" s="18">
        <v>3</v>
      </c>
      <c r="B15" s="12">
        <f t="shared" si="0"/>
        <v>4.7313526795473988E-72</v>
      </c>
      <c r="C15" s="94">
        <f t="shared" si="1"/>
        <v>4.7930621317337305E-72</v>
      </c>
      <c r="D15" s="2"/>
    </row>
    <row r="16" spans="1:5" ht="17.100000000000001" customHeight="1" thickBot="1" x14ac:dyDescent="0.25">
      <c r="A16" s="19">
        <v>4</v>
      </c>
      <c r="B16" s="13">
        <f t="shared" si="0"/>
        <v>2.736298966338185E-70</v>
      </c>
      <c r="C16" s="93">
        <f t="shared" si="1"/>
        <v>2.7842295876554808E-70</v>
      </c>
      <c r="D16" s="2"/>
    </row>
    <row r="17" spans="1:11" ht="17.100000000000001" customHeight="1" thickBot="1" x14ac:dyDescent="0.25">
      <c r="A17" s="18">
        <v>5</v>
      </c>
      <c r="B17" s="12">
        <f t="shared" si="0"/>
        <v>1.2623459231373888E-68</v>
      </c>
      <c r="C17" s="94">
        <f t="shared" si="1"/>
        <v>1.2901882190139104E-68</v>
      </c>
      <c r="D17" s="2"/>
    </row>
    <row r="18" spans="1:11" ht="17.100000000000001" customHeight="1" thickBot="1" x14ac:dyDescent="0.3">
      <c r="A18" s="19">
        <v>6</v>
      </c>
      <c r="B18" s="13">
        <f t="shared" si="0"/>
        <v>4.8389927053598823E-67</v>
      </c>
      <c r="C18" s="93">
        <f t="shared" si="1"/>
        <v>4.9680115272612057E-67</v>
      </c>
      <c r="D18" s="2"/>
      <c r="E18" s="112" t="s">
        <v>39</v>
      </c>
      <c r="F18" s="113"/>
      <c r="G18" s="113"/>
      <c r="H18" s="113"/>
      <c r="I18" s="113"/>
      <c r="J18" s="114">
        <f>+B6</f>
        <v>0.4</v>
      </c>
    </row>
    <row r="19" spans="1:11" ht="17.100000000000001" customHeight="1" thickBot="1" x14ac:dyDescent="0.3">
      <c r="A19" s="18">
        <v>7</v>
      </c>
      <c r="B19" s="12">
        <f t="shared" si="0"/>
        <v>1.5853461815655431E-65</v>
      </c>
      <c r="C19" s="94">
        <f t="shared" si="1"/>
        <v>1.6350262968380981E-65</v>
      </c>
      <c r="D19" s="2"/>
      <c r="E19" s="115" t="s">
        <v>40</v>
      </c>
      <c r="F19" s="116"/>
      <c r="G19" s="117"/>
      <c r="H19" s="116"/>
      <c r="I19" s="116"/>
      <c r="J19" s="118">
        <f>+B5</f>
        <v>350</v>
      </c>
    </row>
    <row r="20" spans="1:11" ht="17.100000000000001" customHeight="1" thickBot="1" x14ac:dyDescent="0.3">
      <c r="A20" s="19">
        <v>8</v>
      </c>
      <c r="B20" s="13">
        <f t="shared" si="0"/>
        <v>4.5314478356413786E-64</v>
      </c>
      <c r="C20" s="93">
        <f t="shared" si="1"/>
        <v>4.6949504653252514E-64</v>
      </c>
      <c r="D20" s="2"/>
      <c r="E20" s="119"/>
      <c r="F20" s="120"/>
      <c r="G20" s="120"/>
      <c r="H20" s="120"/>
      <c r="I20" s="120"/>
      <c r="J20" s="121"/>
    </row>
    <row r="21" spans="1:11" ht="17.100000000000001" customHeight="1" thickBot="1" x14ac:dyDescent="0.3">
      <c r="A21" s="18">
        <v>9</v>
      </c>
      <c r="B21" s="12">
        <f t="shared" si="0"/>
        <v>1.1479667850291633E-62</v>
      </c>
      <c r="C21" s="94">
        <f t="shared" si="1"/>
        <v>1.1949162896824064E-62</v>
      </c>
      <c r="D21" s="3"/>
      <c r="E21" s="122" t="s">
        <v>41</v>
      </c>
      <c r="F21" s="123"/>
      <c r="G21" s="123"/>
      <c r="H21" s="123"/>
      <c r="I21" s="123"/>
      <c r="J21" s="124">
        <f>+C17</f>
        <v>1.2901882190139104E-68</v>
      </c>
      <c r="K21" s="111" t="s">
        <v>46</v>
      </c>
    </row>
    <row r="22" spans="1:11" ht="17.100000000000001" customHeight="1" thickBot="1" x14ac:dyDescent="0.3">
      <c r="A22" s="19">
        <v>10</v>
      </c>
      <c r="B22" s="13">
        <f t="shared" si="0"/>
        <v>2.6097111579662244E-61</v>
      </c>
      <c r="C22" s="93">
        <f t="shared" si="1"/>
        <v>2.7292027869344931E-61</v>
      </c>
      <c r="D22" s="3"/>
      <c r="E22" s="119"/>
      <c r="F22" s="120"/>
      <c r="G22" s="120"/>
      <c r="H22" s="120"/>
      <c r="I22" s="120"/>
      <c r="J22" s="121"/>
    </row>
    <row r="23" spans="1:11" ht="17.100000000000001" customHeight="1" thickBot="1" x14ac:dyDescent="0.3">
      <c r="A23" s="18">
        <v>11</v>
      </c>
      <c r="B23" s="12">
        <f t="shared" si="0"/>
        <v>5.3775866285365179E-60</v>
      </c>
      <c r="C23" s="94">
        <f t="shared" si="1"/>
        <v>5.6505069072300821E-60</v>
      </c>
      <c r="D23" s="3"/>
      <c r="E23" s="125" t="s">
        <v>42</v>
      </c>
      <c r="F23" s="126"/>
      <c r="G23" s="126"/>
      <c r="H23" s="126"/>
      <c r="I23" s="126"/>
      <c r="J23" s="127">
        <f>1-(+C17)</f>
        <v>1</v>
      </c>
      <c r="K23" s="111" t="s">
        <v>43</v>
      </c>
    </row>
    <row r="24" spans="1:11" ht="17.100000000000001" customHeight="1" thickBot="1" x14ac:dyDescent="0.3">
      <c r="A24" s="19">
        <v>12</v>
      </c>
      <c r="B24" s="13">
        <f t="shared" si="0"/>
        <v>1.012778815041073E-58</v>
      </c>
      <c r="C24" s="93">
        <f t="shared" si="1"/>
        <v>1.0692838841133558E-58</v>
      </c>
      <c r="D24" s="2"/>
      <c r="E24" s="119"/>
      <c r="F24" s="120"/>
      <c r="G24" s="120"/>
      <c r="H24" s="120"/>
      <c r="I24" s="120"/>
      <c r="J24" s="121"/>
    </row>
    <row r="25" spans="1:11" ht="17.100000000000001" customHeight="1" thickBot="1" x14ac:dyDescent="0.3">
      <c r="A25" s="18">
        <v>13</v>
      </c>
      <c r="B25" s="12">
        <f t="shared" si="0"/>
        <v>1.755483279404473E-57</v>
      </c>
      <c r="C25" s="94">
        <f t="shared" si="1"/>
        <v>1.8624116678158161E-57</v>
      </c>
      <c r="D25" s="2"/>
      <c r="E25" s="128" t="s">
        <v>44</v>
      </c>
      <c r="F25" s="129"/>
      <c r="G25" s="129"/>
      <c r="H25" s="129"/>
      <c r="I25" s="129"/>
      <c r="J25" s="130">
        <f>+B22</f>
        <v>2.6097111579662244E-61</v>
      </c>
      <c r="K25" s="111" t="s">
        <v>45</v>
      </c>
    </row>
    <row r="26" spans="1:11" ht="17.100000000000001" customHeight="1" thickBot="1" x14ac:dyDescent="0.25">
      <c r="A26" s="19">
        <v>14</v>
      </c>
      <c r="B26" s="13">
        <f t="shared" si="0"/>
        <v>2.8171326912347764E-56</v>
      </c>
      <c r="C26" s="93">
        <f t="shared" si="1"/>
        <v>3.0033738580164473E-56</v>
      </c>
      <c r="D26" s="2"/>
    </row>
    <row r="27" spans="1:11" ht="17.100000000000001" customHeight="1" thickBot="1" x14ac:dyDescent="0.25">
      <c r="A27" s="18">
        <v>15</v>
      </c>
      <c r="B27" s="12">
        <f t="shared" si="0"/>
        <v>4.2069181522440578E-55</v>
      </c>
      <c r="C27" s="94">
        <f t="shared" si="1"/>
        <v>4.5072555380456678E-55</v>
      </c>
      <c r="D27" s="2"/>
    </row>
    <row r="28" spans="1:11" ht="17.100000000000001" customHeight="1" thickBot="1" x14ac:dyDescent="0.25">
      <c r="A28" s="30">
        <v>16</v>
      </c>
      <c r="B28" s="31">
        <f t="shared" si="0"/>
        <v>5.8721565875073123E-54</v>
      </c>
      <c r="C28" s="95">
        <f t="shared" si="1"/>
        <v>6.3228821413117935E-54</v>
      </c>
      <c r="D28" s="2"/>
    </row>
    <row r="29" spans="1:11" ht="17.100000000000001" customHeight="1" thickBot="1" x14ac:dyDescent="0.25">
      <c r="A29" s="27">
        <v>17</v>
      </c>
      <c r="B29" s="28">
        <f t="shared" si="0"/>
        <v>7.6913737263822282E-53</v>
      </c>
      <c r="C29" s="96">
        <f t="shared" ref="C29:C54" si="2">BINOMDIST(A29,$B$5,$B$6,TRUE)</f>
        <v>8.3236619405133725E-53</v>
      </c>
      <c r="D29" s="2"/>
    </row>
    <row r="30" spans="1:11" ht="17.100000000000001" customHeight="1" thickBot="1" x14ac:dyDescent="0.25">
      <c r="A30" s="30">
        <v>18</v>
      </c>
      <c r="B30" s="31">
        <f t="shared" si="0"/>
        <v>9.4860275958714539E-52</v>
      </c>
      <c r="C30" s="95">
        <f t="shared" si="2"/>
        <v>1.0318393789922587E-51</v>
      </c>
      <c r="D30" s="2"/>
    </row>
    <row r="31" spans="1:11" ht="17.100000000000001" customHeight="1" thickBot="1" x14ac:dyDescent="0.25">
      <c r="A31" s="29">
        <v>19</v>
      </c>
      <c r="B31" s="28">
        <f t="shared" si="0"/>
        <v>1.105039004150658E-50</v>
      </c>
      <c r="C31" s="96">
        <f t="shared" si="2"/>
        <v>1.2082229420498315E-50</v>
      </c>
    </row>
    <row r="32" spans="1:11" ht="17.100000000000001" customHeight="1" thickBot="1" x14ac:dyDescent="0.25">
      <c r="A32" s="32">
        <v>20</v>
      </c>
      <c r="B32" s="31">
        <f t="shared" si="0"/>
        <v>1.2192263679128863E-49</v>
      </c>
      <c r="C32" s="95">
        <f t="shared" si="2"/>
        <v>1.3400486621178441E-49</v>
      </c>
    </row>
    <row r="33" spans="1:3" ht="17.100000000000001" customHeight="1" thickBot="1" x14ac:dyDescent="0.25">
      <c r="A33" s="29">
        <v>21</v>
      </c>
      <c r="B33" s="28">
        <f t="shared" si="0"/>
        <v>1.2772847663849139E-48</v>
      </c>
      <c r="C33" s="96">
        <f t="shared" si="2"/>
        <v>1.4112896325966746E-48</v>
      </c>
    </row>
    <row r="34" spans="1:3" ht="17.100000000000001" customHeight="1" thickBot="1" x14ac:dyDescent="0.25">
      <c r="A34" s="32">
        <v>22</v>
      </c>
      <c r="B34" s="31">
        <f t="shared" si="0"/>
        <v>1.2734142064867709E-47</v>
      </c>
      <c r="C34" s="95">
        <f t="shared" si="2"/>
        <v>1.4145431697464098E-47</v>
      </c>
    </row>
    <row r="35" spans="1:3" ht="17.100000000000001" customHeight="1" thickBot="1" x14ac:dyDescent="0.25">
      <c r="A35" s="29">
        <v>23</v>
      </c>
      <c r="B35" s="28">
        <f t="shared" si="0"/>
        <v>1.2106662600801917E-46</v>
      </c>
      <c r="C35" s="96">
        <f t="shared" si="2"/>
        <v>1.3521205770548154E-46</v>
      </c>
    </row>
    <row r="36" spans="1:3" ht="17.100000000000001" customHeight="1" thickBot="1" x14ac:dyDescent="0.25">
      <c r="A36" s="32">
        <v>24</v>
      </c>
      <c r="B36" s="31">
        <f t="shared" si="0"/>
        <v>1.0996885195728228E-45</v>
      </c>
      <c r="C36" s="95">
        <f t="shared" si="2"/>
        <v>1.2349005772782924E-45</v>
      </c>
    </row>
    <row r="37" spans="1:3" ht="17.100000000000001" customHeight="1" thickBot="1" x14ac:dyDescent="0.25">
      <c r="A37" s="29">
        <v>25</v>
      </c>
      <c r="B37" s="28">
        <f t="shared" si="0"/>
        <v>9.5599588634862936E-45</v>
      </c>
      <c r="C37" s="96">
        <f t="shared" si="2"/>
        <v>1.0794859440764525E-44</v>
      </c>
    </row>
    <row r="38" spans="1:3" ht="17.100000000000001" customHeight="1" thickBot="1" x14ac:dyDescent="0.25">
      <c r="A38" s="32">
        <v>26</v>
      </c>
      <c r="B38" s="31">
        <f t="shared" si="0"/>
        <v>7.9666323862385821E-44</v>
      </c>
      <c r="C38" s="95">
        <f t="shared" si="2"/>
        <v>9.0461183303151574E-44</v>
      </c>
    </row>
    <row r="39" spans="1:3" ht="17.100000000000001" customHeight="1" thickBot="1" x14ac:dyDescent="0.25">
      <c r="A39" s="29">
        <v>27</v>
      </c>
      <c r="B39" s="28">
        <f t="shared" si="0"/>
        <v>6.3733059089908609E-43</v>
      </c>
      <c r="C39" s="96">
        <f t="shared" si="2"/>
        <v>7.2779177420223952E-43</v>
      </c>
    </row>
    <row r="40" spans="1:3" ht="17.100000000000001" customHeight="1" thickBot="1" x14ac:dyDescent="0.25">
      <c r="A40" s="32">
        <v>28</v>
      </c>
      <c r="B40" s="31">
        <f t="shared" si="0"/>
        <v>4.9013757347715506E-42</v>
      </c>
      <c r="C40" s="95">
        <f t="shared" si="2"/>
        <v>5.6291675089737651E-42</v>
      </c>
    </row>
    <row r="41" spans="1:3" ht="17.100000000000001" customHeight="1" thickBot="1" x14ac:dyDescent="0.25">
      <c r="A41" s="29">
        <v>29</v>
      </c>
      <c r="B41" s="28">
        <f t="shared" si="0"/>
        <v>3.6281447967735283E-41</v>
      </c>
      <c r="C41" s="96">
        <f t="shared" si="2"/>
        <v>4.1910615476708649E-41</v>
      </c>
    </row>
    <row r="42" spans="1:3" ht="17.100000000000001" customHeight="1" thickBot="1" x14ac:dyDescent="0.25">
      <c r="A42" s="32">
        <v>30</v>
      </c>
      <c r="B42" s="31">
        <f t="shared" si="0"/>
        <v>2.5880766216985329E-40</v>
      </c>
      <c r="C42" s="95">
        <f t="shared" si="2"/>
        <v>3.007182776465467E-40</v>
      </c>
    </row>
    <row r="43" spans="1:3" ht="17.100000000000001" customHeight="1" thickBot="1" x14ac:dyDescent="0.25">
      <c r="A43" s="29">
        <v>31</v>
      </c>
      <c r="B43" s="28">
        <f t="shared" si="0"/>
        <v>1.7810419762225566E-39</v>
      </c>
      <c r="C43" s="96">
        <f t="shared" si="2"/>
        <v>2.081760253869071E-39</v>
      </c>
    </row>
    <row r="44" spans="1:3" ht="17.100000000000001" customHeight="1" thickBot="1" x14ac:dyDescent="0.25">
      <c r="A44" s="32">
        <v>32</v>
      </c>
      <c r="B44" s="31">
        <f t="shared" si="0"/>
        <v>1.1836508133645909E-38</v>
      </c>
      <c r="C44" s="95">
        <f t="shared" si="2"/>
        <v>1.3918268387514539E-38</v>
      </c>
    </row>
    <row r="45" spans="1:3" ht="17.100000000000001" customHeight="1" thickBot="1" x14ac:dyDescent="0.25">
      <c r="A45" s="29">
        <v>33</v>
      </c>
      <c r="B45" s="28">
        <f t="shared" si="0"/>
        <v>7.6040597707059322E-38</v>
      </c>
      <c r="C45" s="96">
        <f t="shared" si="2"/>
        <v>8.9958866094571966E-38</v>
      </c>
    </row>
    <row r="46" spans="1:3" ht="17.100000000000001" customHeight="1" thickBot="1" x14ac:dyDescent="0.25">
      <c r="A46" s="32">
        <v>34</v>
      </c>
      <c r="B46" s="31">
        <f t="shared" si="0"/>
        <v>4.7264449947328367E-37</v>
      </c>
      <c r="C46" s="95">
        <f t="shared" si="2"/>
        <v>5.6260336556784315E-37</v>
      </c>
    </row>
    <row r="47" spans="1:3" ht="17.100000000000001" customHeight="1" thickBot="1" x14ac:dyDescent="0.25">
      <c r="A47" s="29">
        <v>35</v>
      </c>
      <c r="B47" s="28">
        <f t="shared" si="0"/>
        <v>2.8448697492105624E-36</v>
      </c>
      <c r="C47" s="96">
        <f t="shared" si="2"/>
        <v>3.4074731147783731E-36</v>
      </c>
    </row>
    <row r="48" spans="1:3" ht="17.100000000000001" customHeight="1" thickBot="1" x14ac:dyDescent="0.25">
      <c r="A48" s="32">
        <v>36</v>
      </c>
      <c r="B48" s="31">
        <f t="shared" si="0"/>
        <v>1.6595073537061698E-35</v>
      </c>
      <c r="C48" s="95">
        <f t="shared" si="2"/>
        <v>2.0002546651840165E-35</v>
      </c>
    </row>
    <row r="49" spans="1:3" ht="17.100000000000001" customHeight="1" thickBot="1" x14ac:dyDescent="0.25">
      <c r="A49" s="29">
        <v>37</v>
      </c>
      <c r="B49" s="28">
        <f t="shared" si="0"/>
        <v>9.3889244876349207E-35</v>
      </c>
      <c r="C49" s="96">
        <f t="shared" si="2"/>
        <v>1.1389179152818843E-34</v>
      </c>
    </row>
    <row r="50" spans="1:3" ht="17.100000000000001" customHeight="1" thickBot="1" x14ac:dyDescent="0.25">
      <c r="A50" s="32">
        <v>38</v>
      </c>
      <c r="B50" s="31">
        <f t="shared" si="0"/>
        <v>5.1556725695258701E-34</v>
      </c>
      <c r="C50" s="95">
        <f t="shared" si="2"/>
        <v>6.2945904848076261E-34</v>
      </c>
    </row>
    <row r="51" spans="1:3" ht="17.100000000000001" customHeight="1" thickBot="1" x14ac:dyDescent="0.25">
      <c r="A51" s="29">
        <v>39</v>
      </c>
      <c r="B51" s="28">
        <f t="shared" si="0"/>
        <v>2.749692037080438E-33</v>
      </c>
      <c r="C51" s="96">
        <f t="shared" si="2"/>
        <v>3.37915108556122E-33</v>
      </c>
    </row>
    <row r="52" spans="1:3" ht="17.100000000000001" customHeight="1" thickBot="1" x14ac:dyDescent="0.25">
      <c r="A52" s="32">
        <v>40</v>
      </c>
      <c r="B52" s="31">
        <f t="shared" si="0"/>
        <v>1.425257039220053E-32</v>
      </c>
      <c r="C52" s="95">
        <f t="shared" si="2"/>
        <v>1.7631721477761686E-32</v>
      </c>
    </row>
    <row r="53" spans="1:3" ht="17.100000000000001" customHeight="1" thickBot="1" x14ac:dyDescent="0.25">
      <c r="A53" s="29">
        <v>41</v>
      </c>
      <c r="B53" s="28">
        <f t="shared" si="0"/>
        <v>7.1842224741170874E-32</v>
      </c>
      <c r="C53" s="96">
        <f t="shared" si="2"/>
        <v>8.9473946218934061E-32</v>
      </c>
    </row>
    <row r="54" spans="1:3" ht="17.100000000000001" customHeight="1" thickBot="1" x14ac:dyDescent="0.25">
      <c r="A54" s="32">
        <v>42</v>
      </c>
      <c r="B54" s="31">
        <f t="shared" si="0"/>
        <v>3.5236900706384331E-31</v>
      </c>
      <c r="C54" s="95">
        <f t="shared" si="2"/>
        <v>4.418429532827808E-31</v>
      </c>
    </row>
    <row r="55" spans="1:3" ht="17.100000000000001" customHeight="1" thickBot="1" x14ac:dyDescent="0.25">
      <c r="A55" s="29">
        <v>43</v>
      </c>
      <c r="B55" s="28">
        <f t="shared" si="0"/>
        <v>1.6826302972971401E-30</v>
      </c>
      <c r="C55" s="96">
        <f t="shared" ref="C55:C62" si="3">BINOMDIST(A55,$B$5,$B$6,TRUE)</f>
        <v>2.124473250579904E-30</v>
      </c>
    </row>
    <row r="56" spans="1:3" ht="17.100000000000001" customHeight="1" thickBot="1" x14ac:dyDescent="0.25">
      <c r="A56" s="32">
        <v>44</v>
      </c>
      <c r="B56" s="31">
        <f t="shared" si="0"/>
        <v>7.8267803222760041E-30</v>
      </c>
      <c r="C56" s="95">
        <f t="shared" si="3"/>
        <v>9.9512535728560395E-30</v>
      </c>
    </row>
    <row r="57" spans="1:3" ht="17.100000000000001" customHeight="1" thickBot="1" x14ac:dyDescent="0.25">
      <c r="A57" s="29">
        <v>45</v>
      </c>
      <c r="B57" s="28">
        <f t="shared" si="0"/>
        <v>3.5481404127651267E-29</v>
      </c>
      <c r="C57" s="96">
        <f t="shared" si="3"/>
        <v>4.5432657700507501E-29</v>
      </c>
    </row>
    <row r="58" spans="1:3" ht="17.100000000000001" customHeight="1" thickBot="1" x14ac:dyDescent="0.25">
      <c r="A58" s="32">
        <v>46</v>
      </c>
      <c r="B58" s="31">
        <f t="shared" si="0"/>
        <v>1.5683809070918158E-28</v>
      </c>
      <c r="C58" s="95">
        <f t="shared" si="3"/>
        <v>2.0227074840969332E-28</v>
      </c>
    </row>
    <row r="59" spans="1:3" ht="17.100000000000001" customHeight="1" thickBot="1" x14ac:dyDescent="0.25">
      <c r="A59" s="29">
        <v>47</v>
      </c>
      <c r="B59" s="28">
        <f t="shared" si="0"/>
        <v>6.7629474575309393E-28</v>
      </c>
      <c r="C59" s="96">
        <f t="shared" si="3"/>
        <v>8.7856549416278537E-28</v>
      </c>
    </row>
    <row r="60" spans="1:3" ht="17.100000000000001" customHeight="1" thickBot="1" x14ac:dyDescent="0.25">
      <c r="A60" s="32">
        <v>48</v>
      </c>
      <c r="B60" s="31">
        <f t="shared" si="0"/>
        <v>2.846073721710908E-27</v>
      </c>
      <c r="C60" s="95">
        <f t="shared" si="3"/>
        <v>3.7246392158735726E-27</v>
      </c>
    </row>
    <row r="61" spans="1:3" ht="17.100000000000001" customHeight="1" thickBot="1" x14ac:dyDescent="0.25">
      <c r="A61" s="29">
        <v>49</v>
      </c>
      <c r="B61" s="28">
        <f t="shared" si="0"/>
        <v>1.1694071618458346E-26</v>
      </c>
      <c r="C61" s="96">
        <f t="shared" si="3"/>
        <v>1.5418710834332023E-26</v>
      </c>
    </row>
    <row r="62" spans="1:3" ht="17.100000000000001" customHeight="1" thickBot="1" x14ac:dyDescent="0.25">
      <c r="A62" s="32">
        <v>50</v>
      </c>
      <c r="B62" s="31">
        <f t="shared" si="0"/>
        <v>4.6932207428745284E-26</v>
      </c>
      <c r="C62" s="95">
        <f t="shared" si="3"/>
        <v>6.2350918263077441E-26</v>
      </c>
    </row>
  </sheetData>
  <sheetProtection sheet="1" objects="1" scenarios="1"/>
  <mergeCells count="1">
    <mergeCell ref="A3:C3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showGridLines="0" workbookViewId="0">
      <selection activeCell="C9" sqref="C9"/>
    </sheetView>
  </sheetViews>
  <sheetFormatPr baseColWidth="10" defaultRowHeight="12.75" x14ac:dyDescent="0.2"/>
  <cols>
    <col min="1" max="1" width="22.28515625" customWidth="1"/>
    <col min="2" max="2" width="26.5703125" customWidth="1"/>
    <col min="3" max="3" width="20.5703125" customWidth="1"/>
  </cols>
  <sheetData>
    <row r="1" spans="1:5" ht="16.5" customHeight="1" x14ac:dyDescent="0.35">
      <c r="A1" s="39"/>
      <c r="B1" s="40"/>
      <c r="C1" s="41"/>
      <c r="D1" s="2"/>
    </row>
    <row r="2" spans="1:5" ht="16.5" customHeight="1" thickBot="1" x14ac:dyDescent="0.4">
      <c r="A2" s="39"/>
      <c r="B2" s="40"/>
      <c r="C2" s="41"/>
      <c r="D2" s="2"/>
    </row>
    <row r="3" spans="1:5" ht="33" customHeight="1" thickBot="1" x14ac:dyDescent="0.3">
      <c r="A3" s="410" t="s">
        <v>5</v>
      </c>
      <c r="B3" s="411"/>
      <c r="C3" s="412"/>
      <c r="D3" s="10"/>
    </row>
    <row r="4" spans="1:5" ht="14.25" customHeight="1" x14ac:dyDescent="0.25">
      <c r="A4" s="42"/>
      <c r="B4" s="42"/>
      <c r="C4" s="52"/>
      <c r="D4" s="2"/>
    </row>
    <row r="5" spans="1:5" ht="41.25" customHeight="1" x14ac:dyDescent="0.25">
      <c r="A5" s="5" t="s">
        <v>2</v>
      </c>
      <c r="B5" s="105">
        <v>1500</v>
      </c>
      <c r="C5" s="90"/>
      <c r="D5" s="2"/>
      <c r="E5" s="1"/>
    </row>
    <row r="6" spans="1:5" ht="24.75" x14ac:dyDescent="0.25">
      <c r="A6" s="6" t="s">
        <v>3</v>
      </c>
      <c r="B6" s="106">
        <v>0.05</v>
      </c>
      <c r="C6" s="91"/>
      <c r="D6" s="2"/>
    </row>
    <row r="7" spans="1:5" ht="50.25" customHeight="1" x14ac:dyDescent="0.25">
      <c r="A7" s="98" t="s">
        <v>36</v>
      </c>
      <c r="B7" s="109">
        <f>+B5*B6</f>
        <v>75</v>
      </c>
      <c r="C7" s="103"/>
      <c r="D7" s="2"/>
    </row>
    <row r="8" spans="1:5" ht="45" customHeight="1" thickBot="1" x14ac:dyDescent="0.3">
      <c r="A8" s="99" t="s">
        <v>37</v>
      </c>
      <c r="B8" s="110">
        <f>+B5*B6*(1-B6)</f>
        <v>71.25</v>
      </c>
      <c r="C8" s="104"/>
      <c r="D8" s="4"/>
    </row>
    <row r="9" spans="1:5" ht="37.5" customHeight="1" thickBot="1" x14ac:dyDescent="0.3">
      <c r="A9" s="16"/>
      <c r="B9" s="9" t="s">
        <v>38</v>
      </c>
      <c r="C9" s="9" t="s">
        <v>1</v>
      </c>
      <c r="D9" s="2"/>
    </row>
    <row r="10" spans="1:5" ht="34.5" customHeight="1" thickBot="1" x14ac:dyDescent="0.3">
      <c r="A10" s="34">
        <v>75</v>
      </c>
      <c r="B10" s="33">
        <f>BINOMDIST(A10,$B$5,$B$6,FALSE)</f>
        <v>4.7209979848006692E-2</v>
      </c>
      <c r="C10" s="102">
        <f>BINOMDIST(A10,$B$5,$B$6,TRUE)</f>
        <v>0.53066842125937097</v>
      </c>
      <c r="D10" s="2"/>
    </row>
    <row r="11" spans="1:5" ht="13.5" thickBot="1" x14ac:dyDescent="0.25"/>
    <row r="12" spans="1:5" ht="14.25" thickTop="1" thickBot="1" x14ac:dyDescent="0.25">
      <c r="A12" s="68"/>
      <c r="B12" s="69"/>
    </row>
    <row r="13" spans="1:5" ht="19.5" thickBot="1" x14ac:dyDescent="0.35">
      <c r="A13" s="73" t="s">
        <v>20</v>
      </c>
      <c r="B13" s="74"/>
      <c r="C13" s="88"/>
      <c r="D13" s="67"/>
    </row>
    <row r="14" spans="1:5" x14ac:dyDescent="0.2">
      <c r="A14" s="71"/>
      <c r="B14" s="70"/>
      <c r="C14" s="415"/>
      <c r="D14" s="67"/>
    </row>
    <row r="15" spans="1:5" ht="39" customHeight="1" x14ac:dyDescent="0.2">
      <c r="A15" s="76" t="s">
        <v>24</v>
      </c>
      <c r="B15" s="77"/>
      <c r="C15" s="416"/>
      <c r="D15" s="67"/>
    </row>
    <row r="16" spans="1:5" x14ac:dyDescent="0.2">
      <c r="A16" s="71"/>
      <c r="B16" s="70"/>
      <c r="C16" s="416"/>
      <c r="D16" s="67"/>
    </row>
    <row r="17" spans="1:4" ht="26.25" x14ac:dyDescent="0.25">
      <c r="A17" s="75" t="s">
        <v>21</v>
      </c>
      <c r="B17" s="78">
        <f>+B5</f>
        <v>1500</v>
      </c>
      <c r="C17" s="86"/>
      <c r="D17" s="67"/>
    </row>
    <row r="18" spans="1:4" ht="18" x14ac:dyDescent="0.25">
      <c r="A18" s="71"/>
      <c r="B18" s="72"/>
      <c r="C18" s="86"/>
      <c r="D18" s="67"/>
    </row>
    <row r="19" spans="1:4" ht="26.25" x14ac:dyDescent="0.25">
      <c r="A19" s="75" t="s">
        <v>22</v>
      </c>
      <c r="B19" s="79">
        <f>+A10</f>
        <v>75</v>
      </c>
      <c r="C19" s="86"/>
      <c r="D19" s="67"/>
    </row>
    <row r="20" spans="1:4" ht="18" x14ac:dyDescent="0.25">
      <c r="A20" s="71"/>
      <c r="B20" s="72"/>
      <c r="C20" s="86"/>
      <c r="D20" s="67"/>
    </row>
    <row r="21" spans="1:4" ht="51.75" x14ac:dyDescent="0.25">
      <c r="A21" s="75" t="s">
        <v>23</v>
      </c>
      <c r="B21" s="79">
        <f>+B6</f>
        <v>0.05</v>
      </c>
      <c r="C21" s="85"/>
      <c r="D21" s="67"/>
    </row>
    <row r="22" spans="1:4" ht="17.25" customHeight="1" thickBot="1" x14ac:dyDescent="0.3">
      <c r="A22" s="71"/>
      <c r="B22" s="72"/>
      <c r="D22" s="67"/>
    </row>
    <row r="23" spans="1:4" ht="33.75" customHeight="1" thickTop="1" thickBot="1" x14ac:dyDescent="0.3">
      <c r="A23" s="81" t="s">
        <v>25</v>
      </c>
      <c r="B23" s="80">
        <f>+B10</f>
        <v>4.7209979848006692E-2</v>
      </c>
      <c r="D23" s="67"/>
    </row>
    <row r="24" spans="1:4" ht="18.75" customHeight="1" thickTop="1" x14ac:dyDescent="0.2">
      <c r="D24" s="67"/>
    </row>
    <row r="25" spans="1:4" ht="171.75" customHeight="1" x14ac:dyDescent="0.2">
      <c r="A25" s="413" t="s">
        <v>26</v>
      </c>
      <c r="B25" s="414"/>
      <c r="D25" s="67"/>
    </row>
    <row r="26" spans="1:4" ht="15.75" x14ac:dyDescent="0.25">
      <c r="B26" s="82"/>
      <c r="D26" s="67"/>
    </row>
    <row r="27" spans="1:4" ht="15.75" x14ac:dyDescent="0.25">
      <c r="A27" s="82"/>
      <c r="D27" s="67"/>
    </row>
    <row r="28" spans="1:4" ht="15.75" x14ac:dyDescent="0.25">
      <c r="B28" s="83"/>
      <c r="D28" s="67"/>
    </row>
    <row r="29" spans="1:4" ht="15.75" x14ac:dyDescent="0.25">
      <c r="B29" s="83"/>
      <c r="C29" s="85"/>
    </row>
    <row r="30" spans="1:4" ht="15.75" x14ac:dyDescent="0.25">
      <c r="B30" s="83"/>
      <c r="C30" s="67"/>
    </row>
    <row r="31" spans="1:4" ht="15.75" x14ac:dyDescent="0.25">
      <c r="B31" s="83"/>
      <c r="C31" s="67"/>
    </row>
    <row r="32" spans="1:4" ht="15.75" x14ac:dyDescent="0.25">
      <c r="A32" s="82"/>
      <c r="C32" s="67"/>
    </row>
    <row r="33" spans="1:3" ht="15.75" x14ac:dyDescent="0.25">
      <c r="B33" s="83"/>
      <c r="C33" s="67"/>
    </row>
    <row r="34" spans="1:3" ht="15.75" x14ac:dyDescent="0.25">
      <c r="B34" s="83"/>
    </row>
    <row r="35" spans="1:3" ht="15.75" x14ac:dyDescent="0.25">
      <c r="B35" s="83"/>
      <c r="C35" s="67"/>
    </row>
    <row r="36" spans="1:3" ht="15.75" x14ac:dyDescent="0.25">
      <c r="B36" s="83"/>
      <c r="C36" s="67"/>
    </row>
    <row r="37" spans="1:3" ht="15.75" x14ac:dyDescent="0.25">
      <c r="A37" s="83"/>
      <c r="C37" s="67"/>
    </row>
    <row r="38" spans="1:3" ht="15.75" x14ac:dyDescent="0.25">
      <c r="A38" s="84"/>
      <c r="C38" s="67"/>
    </row>
    <row r="39" spans="1:3" ht="15.75" x14ac:dyDescent="0.25">
      <c r="A39" s="82"/>
      <c r="C39" s="86"/>
    </row>
    <row r="40" spans="1:3" ht="15.75" x14ac:dyDescent="0.25">
      <c r="A40" s="82"/>
      <c r="C40" s="87"/>
    </row>
    <row r="41" spans="1:3" ht="15.75" x14ac:dyDescent="0.25">
      <c r="A41" s="85"/>
      <c r="B41" s="67"/>
      <c r="C41" s="85"/>
    </row>
    <row r="42" spans="1:3" ht="15.75" x14ac:dyDescent="0.25">
      <c r="A42" s="67"/>
      <c r="C42" s="85"/>
    </row>
    <row r="43" spans="1:3" x14ac:dyDescent="0.2">
      <c r="A43" s="67"/>
    </row>
    <row r="44" spans="1:3" x14ac:dyDescent="0.2">
      <c r="A44" s="67"/>
    </row>
    <row r="45" spans="1:3" x14ac:dyDescent="0.2">
      <c r="A45" s="67"/>
    </row>
    <row r="46" spans="1:3" x14ac:dyDescent="0.2">
      <c r="B46" s="67"/>
    </row>
    <row r="47" spans="1:3" ht="15.75" x14ac:dyDescent="0.25">
      <c r="A47" s="67"/>
      <c r="B47" s="86"/>
    </row>
    <row r="48" spans="1:3" ht="15.75" x14ac:dyDescent="0.25">
      <c r="A48" s="67"/>
      <c r="B48" s="86"/>
    </row>
    <row r="49" spans="1:2" ht="15.75" x14ac:dyDescent="0.25">
      <c r="A49" s="67"/>
      <c r="B49" s="86"/>
    </row>
    <row r="50" spans="1:2" ht="15.75" x14ac:dyDescent="0.25">
      <c r="A50" s="67"/>
      <c r="B50" s="86"/>
    </row>
    <row r="51" spans="1:2" ht="15.75" x14ac:dyDescent="0.25">
      <c r="A51" s="86"/>
      <c r="B51" s="67"/>
    </row>
    <row r="52" spans="1:2" ht="15.75" x14ac:dyDescent="0.25">
      <c r="A52" s="87"/>
      <c r="B52" s="67"/>
    </row>
    <row r="53" spans="1:2" ht="15.75" x14ac:dyDescent="0.25">
      <c r="A53" s="85"/>
      <c r="B53" s="67"/>
    </row>
    <row r="54" spans="1:2" ht="15.75" x14ac:dyDescent="0.25">
      <c r="A54" s="85"/>
      <c r="B54" s="67"/>
    </row>
  </sheetData>
  <sheetProtection sheet="1" objects="1" scenarios="1"/>
  <mergeCells count="3">
    <mergeCell ref="A3:C3"/>
    <mergeCell ref="A25:B25"/>
    <mergeCell ref="C14:C16"/>
  </mergeCells>
  <phoneticPr fontId="0" type="noConversion"/>
  <pageMargins left="0.75" right="0.75" top="1" bottom="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2"/>
  <sheetViews>
    <sheetView workbookViewId="0">
      <selection activeCell="B3" sqref="B3"/>
    </sheetView>
  </sheetViews>
  <sheetFormatPr baseColWidth="10" defaultRowHeight="12.75" x14ac:dyDescent="0.2"/>
  <cols>
    <col min="1" max="1" width="45.42578125" customWidth="1"/>
    <col min="2" max="2" width="18.5703125" customWidth="1"/>
    <col min="3" max="3" width="17.42578125" customWidth="1"/>
    <col min="5" max="5" width="22.42578125" customWidth="1"/>
  </cols>
  <sheetData>
    <row r="1" spans="1:10" ht="13.5" thickBot="1" x14ac:dyDescent="0.25"/>
    <row r="2" spans="1:10" ht="33.75" customHeight="1" thickBot="1" x14ac:dyDescent="0.25">
      <c r="A2" s="417" t="s">
        <v>116</v>
      </c>
      <c r="B2" s="418"/>
      <c r="C2" s="419"/>
      <c r="D2" s="419"/>
      <c r="E2" s="420"/>
    </row>
    <row r="3" spans="1:10" ht="40.5" customHeight="1" x14ac:dyDescent="0.2">
      <c r="A3" s="221" t="s">
        <v>110</v>
      </c>
      <c r="B3" s="233">
        <v>0.25</v>
      </c>
      <c r="C3" s="236" t="s">
        <v>113</v>
      </c>
      <c r="D3" s="237"/>
      <c r="E3" s="238"/>
    </row>
    <row r="4" spans="1:10" ht="21.75" customHeight="1" x14ac:dyDescent="0.2">
      <c r="A4" s="222" t="s">
        <v>111</v>
      </c>
      <c r="B4" s="244">
        <f>1-B3</f>
        <v>0.75</v>
      </c>
      <c r="C4" s="239" t="s">
        <v>112</v>
      </c>
      <c r="D4" s="240"/>
      <c r="E4" s="241"/>
    </row>
    <row r="5" spans="1:10" ht="20.25" customHeight="1" x14ac:dyDescent="0.2">
      <c r="A5" s="223" t="s">
        <v>114</v>
      </c>
      <c r="B5" s="224">
        <v>10</v>
      </c>
      <c r="C5" s="234" t="s">
        <v>115</v>
      </c>
      <c r="D5" s="234"/>
      <c r="E5" s="235"/>
    </row>
    <row r="6" spans="1:10" ht="20.25" customHeight="1" x14ac:dyDescent="0.2">
      <c r="A6" s="225" t="s">
        <v>72</v>
      </c>
      <c r="B6" s="226">
        <v>5</v>
      </c>
      <c r="C6" s="227" t="s">
        <v>117</v>
      </c>
      <c r="D6" s="227"/>
      <c r="E6" s="228"/>
    </row>
    <row r="7" spans="1:10" ht="20.25" customHeight="1" x14ac:dyDescent="0.2">
      <c r="A7" s="421" t="s">
        <v>73</v>
      </c>
      <c r="B7" s="423">
        <f>NEGBINOMDIST(B5,B6,B3)</f>
        <v>5.5048660375177853E-2</v>
      </c>
      <c r="C7" s="229"/>
      <c r="D7" s="229"/>
      <c r="E7" s="230"/>
    </row>
    <row r="8" spans="1:10" ht="20.25" customHeight="1" thickBot="1" x14ac:dyDescent="0.25">
      <c r="A8" s="422"/>
      <c r="B8" s="424"/>
      <c r="C8" s="231"/>
      <c r="D8" s="231"/>
      <c r="E8" s="232"/>
    </row>
    <row r="10" spans="1:10" x14ac:dyDescent="0.2">
      <c r="A10" s="135"/>
      <c r="B10" s="147"/>
    </row>
    <row r="11" spans="1:10" ht="42" customHeight="1" x14ac:dyDescent="0.2">
      <c r="A11" s="406" t="s">
        <v>65</v>
      </c>
      <c r="B11" s="406"/>
      <c r="C11" s="406"/>
      <c r="D11" s="406"/>
      <c r="E11" s="406"/>
      <c r="F11" s="406"/>
      <c r="G11" s="406"/>
      <c r="H11" s="406"/>
      <c r="I11" s="406"/>
      <c r="J11" s="406"/>
    </row>
    <row r="12" spans="1:10" ht="12.75" customHeight="1" x14ac:dyDescent="0.2">
      <c r="A12" s="135"/>
    </row>
    <row r="13" spans="1:10" ht="12.75" customHeight="1" x14ac:dyDescent="0.2">
      <c r="A13" t="s">
        <v>66</v>
      </c>
    </row>
    <row r="14" spans="1:10" ht="12.75" customHeight="1" x14ac:dyDescent="0.2">
      <c r="A14" t="s">
        <v>67</v>
      </c>
    </row>
    <row r="15" spans="1:10" ht="12.75" customHeight="1" x14ac:dyDescent="0.2">
      <c r="A15" t="s">
        <v>68</v>
      </c>
    </row>
    <row r="16" spans="1:10" ht="12.75" customHeight="1" x14ac:dyDescent="0.2">
      <c r="A16" t="s">
        <v>69</v>
      </c>
    </row>
    <row r="17" spans="1:11" ht="12.75" customHeight="1" x14ac:dyDescent="0.2">
      <c r="A17" t="s">
        <v>70</v>
      </c>
    </row>
    <row r="18" spans="1:11" ht="12.75" customHeight="1" x14ac:dyDescent="0.2"/>
    <row r="19" spans="1:11" ht="12.75" customHeight="1" x14ac:dyDescent="0.2"/>
    <row r="20" spans="1:11" ht="12.75" customHeight="1" x14ac:dyDescent="0.2"/>
    <row r="21" spans="1:11" ht="12.75" customHeight="1" x14ac:dyDescent="0.2"/>
    <row r="22" spans="1:11" ht="12.75" customHeight="1" x14ac:dyDescent="0.2">
      <c r="A22" s="243" t="s">
        <v>71</v>
      </c>
    </row>
    <row r="23" spans="1:11" ht="12.75" customHeight="1" x14ac:dyDescent="0.2">
      <c r="A23" s="243" t="s">
        <v>118</v>
      </c>
    </row>
    <row r="24" spans="1:11" ht="12.75" customHeight="1" x14ac:dyDescent="0.2">
      <c r="B24" s="406"/>
      <c r="C24" s="406"/>
      <c r="D24" s="406"/>
      <c r="E24" s="406"/>
      <c r="F24" s="406"/>
      <c r="G24" s="406"/>
      <c r="H24" s="406"/>
      <c r="I24" s="406"/>
      <c r="J24" s="406"/>
      <c r="K24" s="406"/>
    </row>
    <row r="25" spans="1:11" ht="12.75" customHeight="1" x14ac:dyDescent="0.2">
      <c r="A25" s="135" t="s">
        <v>119</v>
      </c>
    </row>
    <row r="26" spans="1:11" ht="12.75" customHeight="1" x14ac:dyDescent="0.2"/>
    <row r="27" spans="1:11" ht="12.75" customHeight="1" x14ac:dyDescent="0.2"/>
    <row r="28" spans="1:11" ht="12.75" customHeight="1" x14ac:dyDescent="0.2"/>
    <row r="29" spans="1:11" ht="12.75" customHeight="1" x14ac:dyDescent="0.2"/>
    <row r="30" spans="1:11" ht="12.75" customHeight="1" x14ac:dyDescent="0.2"/>
    <row r="31" spans="1:11" ht="12.75" customHeight="1" x14ac:dyDescent="0.2"/>
    <row r="32" spans="1:11" ht="12.75" customHeight="1" x14ac:dyDescent="0.2"/>
    <row r="33" spans="2:5" ht="12.75" customHeight="1" x14ac:dyDescent="0.2"/>
    <row r="34" spans="2:5" ht="12.75" customHeight="1" x14ac:dyDescent="0.2"/>
    <row r="35" spans="2:5" ht="12.75" customHeight="1" x14ac:dyDescent="0.2"/>
    <row r="36" spans="2:5" ht="12.75" customHeight="1" x14ac:dyDescent="0.2"/>
    <row r="37" spans="2:5" ht="12.75" customHeight="1" x14ac:dyDescent="0.2"/>
    <row r="38" spans="2:5" ht="12.75" customHeight="1" x14ac:dyDescent="0.2"/>
    <row r="39" spans="2:5" ht="12.75" customHeight="1" x14ac:dyDescent="0.2"/>
    <row r="40" spans="2:5" ht="12.75" customHeight="1" x14ac:dyDescent="0.2"/>
    <row r="41" spans="2:5" ht="12.75" customHeight="1" x14ac:dyDescent="0.2"/>
    <row r="42" spans="2:5" ht="12.75" customHeight="1" x14ac:dyDescent="0.2"/>
    <row r="43" spans="2:5" ht="12.75" customHeight="1" x14ac:dyDescent="0.2"/>
    <row r="44" spans="2:5" ht="12.75" customHeight="1" x14ac:dyDescent="0.2">
      <c r="B44" s="242"/>
      <c r="C44" s="135"/>
      <c r="D44" s="135"/>
      <c r="E44" s="135"/>
    </row>
    <row r="45" spans="2:5" ht="12.75" customHeight="1" x14ac:dyDescent="0.2">
      <c r="B45" s="243"/>
      <c r="C45" s="135"/>
      <c r="D45" s="135"/>
      <c r="E45" s="135"/>
    </row>
    <row r="46" spans="2:5" ht="12.75" customHeight="1" x14ac:dyDescent="0.2">
      <c r="C46" s="135"/>
      <c r="D46" s="135"/>
      <c r="E46" s="135"/>
    </row>
    <row r="47" spans="2:5" ht="12.75" customHeight="1" x14ac:dyDescent="0.2">
      <c r="C47" s="135"/>
      <c r="D47" s="135"/>
      <c r="E47" s="135"/>
    </row>
    <row r="48" spans="2:5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</sheetData>
  <sheetProtection sheet="1" objects="1" scenarios="1"/>
  <mergeCells count="5">
    <mergeCell ref="A11:J11"/>
    <mergeCell ref="B24:K24"/>
    <mergeCell ref="A2:E2"/>
    <mergeCell ref="A7:A8"/>
    <mergeCell ref="B7:B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>
      <selection activeCell="B28" sqref="B28"/>
    </sheetView>
  </sheetViews>
  <sheetFormatPr baseColWidth="10" defaultRowHeight="12.75" x14ac:dyDescent="0.2"/>
  <cols>
    <col min="1" max="1" width="44.42578125" customWidth="1"/>
    <col min="2" max="2" width="15.42578125" customWidth="1"/>
    <col min="3" max="3" width="12.28515625" customWidth="1"/>
    <col min="4" max="4" width="8.5703125" customWidth="1"/>
    <col min="5" max="5" width="6.28515625" customWidth="1"/>
    <col min="6" max="6" width="47" customWidth="1"/>
    <col min="7" max="7" width="15.85546875" customWidth="1"/>
    <col min="8" max="8" width="11.85546875" customWidth="1"/>
    <col min="9" max="9" width="5.140625" customWidth="1"/>
    <col min="10" max="10" width="35.7109375" customWidth="1"/>
  </cols>
  <sheetData>
    <row r="1" spans="1:9" ht="40.5" customHeight="1" thickBot="1" x14ac:dyDescent="0.25">
      <c r="A1" s="425" t="s">
        <v>5</v>
      </c>
      <c r="B1" s="426"/>
      <c r="C1" s="426"/>
      <c r="D1" s="427"/>
      <c r="F1" s="428" t="s">
        <v>120</v>
      </c>
      <c r="G1" s="429"/>
      <c r="H1" s="429"/>
      <c r="I1" s="430"/>
    </row>
    <row r="2" spans="1:9" ht="18" customHeight="1" x14ac:dyDescent="0.25">
      <c r="A2" s="264" t="s">
        <v>78</v>
      </c>
      <c r="B2" s="314">
        <v>0.23</v>
      </c>
      <c r="C2" s="265" t="s">
        <v>85</v>
      </c>
      <c r="D2" s="266"/>
      <c r="F2" s="320" t="s">
        <v>78</v>
      </c>
      <c r="G2" s="317">
        <v>0.23</v>
      </c>
      <c r="H2" s="267" t="s">
        <v>85</v>
      </c>
      <c r="I2" s="268"/>
    </row>
    <row r="3" spans="1:9" ht="19.5" customHeight="1" x14ac:dyDescent="0.25">
      <c r="A3" s="279" t="s">
        <v>79</v>
      </c>
      <c r="B3" s="315">
        <v>0.59</v>
      </c>
      <c r="C3" s="280" t="s">
        <v>86</v>
      </c>
      <c r="D3" s="281"/>
      <c r="F3" s="279" t="s">
        <v>79</v>
      </c>
      <c r="G3" s="315">
        <v>0.59</v>
      </c>
      <c r="H3" s="275" t="s">
        <v>86</v>
      </c>
      <c r="I3" s="276"/>
    </row>
    <row r="4" spans="1:9" ht="15.75" x14ac:dyDescent="0.25">
      <c r="A4" s="433" t="s">
        <v>124</v>
      </c>
      <c r="B4" s="434"/>
      <c r="C4" s="434"/>
      <c r="D4" s="435"/>
      <c r="F4" s="321" t="s">
        <v>80</v>
      </c>
      <c r="G4" s="315">
        <v>0.18</v>
      </c>
      <c r="H4" s="288" t="s">
        <v>90</v>
      </c>
      <c r="I4" s="289"/>
    </row>
    <row r="5" spans="1:9" x14ac:dyDescent="0.2">
      <c r="A5" s="436"/>
      <c r="B5" s="437"/>
      <c r="C5" s="437"/>
      <c r="D5" s="438"/>
      <c r="F5" s="433" t="s">
        <v>124</v>
      </c>
      <c r="G5" s="442"/>
      <c r="H5" s="442"/>
      <c r="I5" s="443"/>
    </row>
    <row r="6" spans="1:9" x14ac:dyDescent="0.2">
      <c r="A6" s="439"/>
      <c r="B6" s="440"/>
      <c r="C6" s="440"/>
      <c r="D6" s="441"/>
      <c r="F6" s="444"/>
      <c r="G6" s="445"/>
      <c r="H6" s="445"/>
      <c r="I6" s="446"/>
    </row>
    <row r="7" spans="1:9" ht="15.75" x14ac:dyDescent="0.2">
      <c r="A7" s="282" t="s">
        <v>74</v>
      </c>
      <c r="B7" s="315">
        <v>10</v>
      </c>
      <c r="C7" s="283" t="s">
        <v>87</v>
      </c>
      <c r="D7" s="284"/>
      <c r="F7" s="447"/>
      <c r="G7" s="448"/>
      <c r="H7" s="448"/>
      <c r="I7" s="449"/>
    </row>
    <row r="8" spans="1:9" ht="15.75" x14ac:dyDescent="0.25">
      <c r="A8" s="279" t="s">
        <v>75</v>
      </c>
      <c r="B8" s="315">
        <v>10</v>
      </c>
      <c r="C8" s="280" t="s">
        <v>88</v>
      </c>
      <c r="D8" s="281"/>
      <c r="F8" s="282" t="s">
        <v>74</v>
      </c>
      <c r="G8" s="315">
        <v>7</v>
      </c>
      <c r="H8" s="277" t="s">
        <v>87</v>
      </c>
      <c r="I8" s="278"/>
    </row>
    <row r="9" spans="1:9" ht="15.75" x14ac:dyDescent="0.25">
      <c r="A9" s="254"/>
      <c r="B9" s="316"/>
      <c r="C9" s="255"/>
      <c r="D9" s="256"/>
      <c r="F9" s="279" t="s">
        <v>75</v>
      </c>
      <c r="G9" s="315">
        <v>8</v>
      </c>
      <c r="H9" s="275" t="s">
        <v>88</v>
      </c>
      <c r="I9" s="276"/>
    </row>
    <row r="10" spans="1:9" ht="15.75" x14ac:dyDescent="0.25">
      <c r="A10" s="296" t="s">
        <v>77</v>
      </c>
      <c r="B10" s="305">
        <f>SUM(B7:B9)</f>
        <v>20</v>
      </c>
      <c r="C10" s="297" t="s">
        <v>89</v>
      </c>
      <c r="D10" s="298"/>
      <c r="F10" s="321" t="s">
        <v>76</v>
      </c>
      <c r="G10" s="315">
        <v>5</v>
      </c>
      <c r="H10" s="288" t="s">
        <v>91</v>
      </c>
      <c r="I10" s="289"/>
    </row>
    <row r="11" spans="1:9" ht="15.75" x14ac:dyDescent="0.25">
      <c r="A11" s="257"/>
      <c r="B11" s="258"/>
      <c r="C11" s="258"/>
      <c r="D11" s="256"/>
      <c r="F11" s="261"/>
      <c r="G11" s="306"/>
      <c r="H11" s="262"/>
      <c r="I11" s="256"/>
    </row>
    <row r="12" spans="1:9" ht="18.75" thickBot="1" x14ac:dyDescent="0.3">
      <c r="A12" s="310" t="s">
        <v>25</v>
      </c>
      <c r="B12" s="312">
        <f>(FACT(B10)/(FACT(B7)*FACT(B8))*(B2^B7)*(B3^B8))</f>
        <v>3.9119836204626335E-4</v>
      </c>
      <c r="C12" s="259"/>
      <c r="D12" s="260"/>
      <c r="F12" s="299" t="s">
        <v>77</v>
      </c>
      <c r="G12" s="305">
        <f>SUM(G8:G10)</f>
        <v>20</v>
      </c>
      <c r="H12" s="300" t="s">
        <v>89</v>
      </c>
      <c r="I12" s="301"/>
    </row>
    <row r="13" spans="1:9" x14ac:dyDescent="0.2">
      <c r="F13" s="263"/>
      <c r="G13" s="258"/>
      <c r="H13" s="258"/>
      <c r="I13" s="256"/>
    </row>
    <row r="14" spans="1:9" ht="18.75" thickBot="1" x14ac:dyDescent="0.3">
      <c r="F14" s="311" t="s">
        <v>25</v>
      </c>
      <c r="G14" s="312">
        <f>(FACT(G12)/(FACT(G8)*FACT(G9)*FACT(G10))*(G2^G8)*(G3^G9)*(G4^G10))</f>
        <v>9.4246619527792504E-3</v>
      </c>
      <c r="H14" s="259"/>
      <c r="I14" s="260"/>
    </row>
    <row r="15" spans="1:9" ht="16.5" thickBot="1" x14ac:dyDescent="0.3">
      <c r="F15" s="89"/>
      <c r="G15" s="150"/>
    </row>
    <row r="16" spans="1:9" ht="36.75" customHeight="1" thickBot="1" x14ac:dyDescent="0.3">
      <c r="A16" s="428" t="s">
        <v>120</v>
      </c>
      <c r="B16" s="429"/>
      <c r="C16" s="429"/>
      <c r="D16" s="430"/>
      <c r="F16" s="89"/>
      <c r="G16" s="150"/>
    </row>
    <row r="17" spans="1:12" ht="18" customHeight="1" x14ac:dyDescent="0.3">
      <c r="A17" s="269" t="s">
        <v>78</v>
      </c>
      <c r="B17" s="318">
        <v>0.2</v>
      </c>
      <c r="C17" s="270" t="s">
        <v>85</v>
      </c>
      <c r="D17" s="271"/>
      <c r="F17" s="135" t="s">
        <v>121</v>
      </c>
      <c r="G17" s="135"/>
      <c r="H17" s="135"/>
      <c r="I17" s="135"/>
      <c r="J17" s="135"/>
      <c r="L17" s="135"/>
    </row>
    <row r="18" spans="1:12" ht="20.25" customHeight="1" x14ac:dyDescent="0.25">
      <c r="A18" s="272" t="s">
        <v>79</v>
      </c>
      <c r="B18" s="319">
        <v>0.3</v>
      </c>
      <c r="C18" s="273" t="s">
        <v>86</v>
      </c>
      <c r="D18" s="274"/>
      <c r="F18" s="89"/>
      <c r="G18" s="150"/>
      <c r="J18" s="135"/>
      <c r="L18" s="135"/>
    </row>
    <row r="19" spans="1:12" ht="22.5" customHeight="1" x14ac:dyDescent="0.25">
      <c r="A19" s="290" t="s">
        <v>80</v>
      </c>
      <c r="B19" s="319">
        <v>0.4</v>
      </c>
      <c r="C19" s="291" t="s">
        <v>90</v>
      </c>
      <c r="D19" s="292"/>
      <c r="F19" s="89"/>
      <c r="G19" s="150"/>
      <c r="J19" s="135"/>
      <c r="L19" s="135"/>
    </row>
    <row r="20" spans="1:12" ht="21.75" customHeight="1" x14ac:dyDescent="0.25">
      <c r="A20" s="293" t="s">
        <v>81</v>
      </c>
      <c r="B20" s="319">
        <v>0.1</v>
      </c>
      <c r="C20" s="294" t="s">
        <v>92</v>
      </c>
      <c r="D20" s="295"/>
      <c r="F20" s="89"/>
      <c r="G20" s="150"/>
      <c r="J20" s="135"/>
      <c r="L20" s="135"/>
    </row>
    <row r="21" spans="1:12" ht="16.5" x14ac:dyDescent="0.3">
      <c r="A21" s="450" t="s">
        <v>124</v>
      </c>
      <c r="B21" s="451"/>
      <c r="C21" s="451"/>
      <c r="D21" s="452"/>
      <c r="F21" s="135" t="s">
        <v>122</v>
      </c>
      <c r="G21" s="150"/>
      <c r="J21" s="135"/>
      <c r="L21" s="135"/>
    </row>
    <row r="22" spans="1:12" ht="15.75" x14ac:dyDescent="0.25">
      <c r="A22" s="453"/>
      <c r="B22" s="454"/>
      <c r="C22" s="454"/>
      <c r="D22" s="455"/>
      <c r="F22" s="89"/>
      <c r="G22" s="150"/>
      <c r="J22" s="135"/>
      <c r="L22" s="135"/>
    </row>
    <row r="23" spans="1:12" ht="15.75" x14ac:dyDescent="0.25">
      <c r="A23" s="456"/>
      <c r="B23" s="457"/>
      <c r="C23" s="457"/>
      <c r="D23" s="458"/>
      <c r="F23" s="308" t="s">
        <v>83</v>
      </c>
      <c r="G23" s="150"/>
      <c r="J23" s="135"/>
      <c r="L23" s="135"/>
    </row>
    <row r="24" spans="1:12" ht="18.75" customHeight="1" x14ac:dyDescent="0.25">
      <c r="A24" s="285" t="s">
        <v>74</v>
      </c>
      <c r="B24" s="319">
        <v>2</v>
      </c>
      <c r="C24" s="286" t="s">
        <v>87</v>
      </c>
      <c r="D24" s="287"/>
      <c r="F24" s="154" t="s">
        <v>84</v>
      </c>
      <c r="G24" s="150"/>
      <c r="J24" s="135"/>
      <c r="L24" s="135"/>
    </row>
    <row r="25" spans="1:12" ht="18.75" customHeight="1" x14ac:dyDescent="0.25">
      <c r="A25" s="272" t="s">
        <v>75</v>
      </c>
      <c r="B25" s="319">
        <v>0</v>
      </c>
      <c r="C25" s="273" t="s">
        <v>88</v>
      </c>
      <c r="D25" s="274"/>
      <c r="F25" s="431" t="s">
        <v>123</v>
      </c>
      <c r="G25" s="432"/>
      <c r="H25" s="432"/>
      <c r="I25" s="432"/>
      <c r="J25" s="432"/>
      <c r="K25" s="432"/>
      <c r="L25" s="135"/>
    </row>
    <row r="26" spans="1:12" ht="18.75" customHeight="1" x14ac:dyDescent="0.25">
      <c r="A26" s="290" t="s">
        <v>76</v>
      </c>
      <c r="B26" s="319">
        <v>2</v>
      </c>
      <c r="C26" s="291" t="s">
        <v>91</v>
      </c>
      <c r="D26" s="292"/>
      <c r="F26" s="89"/>
      <c r="G26" s="150"/>
      <c r="J26" s="135"/>
      <c r="L26" s="135"/>
    </row>
    <row r="27" spans="1:12" ht="20.25" customHeight="1" x14ac:dyDescent="0.25">
      <c r="A27" s="293" t="s">
        <v>82</v>
      </c>
      <c r="B27" s="319">
        <v>0</v>
      </c>
      <c r="C27" s="294" t="s">
        <v>93</v>
      </c>
      <c r="D27" s="295"/>
      <c r="F27" s="135"/>
      <c r="G27" s="150"/>
      <c r="J27" s="135"/>
      <c r="L27" s="135"/>
    </row>
    <row r="28" spans="1:12" ht="15.75" x14ac:dyDescent="0.25">
      <c r="A28" s="245"/>
      <c r="B28" s="246"/>
      <c r="C28" s="247"/>
      <c r="D28" s="248"/>
      <c r="F28" s="89"/>
      <c r="G28" s="150"/>
      <c r="J28" s="135"/>
      <c r="L28" s="135"/>
    </row>
    <row r="29" spans="1:12" ht="15.75" x14ac:dyDescent="0.25">
      <c r="A29" s="302" t="s">
        <v>77</v>
      </c>
      <c r="B29" s="307">
        <f>SUM(B24:B27)</f>
        <v>4</v>
      </c>
      <c r="C29" s="303" t="s">
        <v>89</v>
      </c>
      <c r="D29" s="304"/>
      <c r="F29" s="89"/>
      <c r="G29" s="150"/>
      <c r="J29" s="135"/>
      <c r="L29" s="135"/>
    </row>
    <row r="30" spans="1:12" ht="15.75" x14ac:dyDescent="0.25">
      <c r="A30" s="249"/>
      <c r="B30" s="250"/>
      <c r="C30" s="251"/>
      <c r="D30" s="248"/>
      <c r="F30" s="89"/>
      <c r="G30" s="150"/>
      <c r="J30" s="135"/>
      <c r="L30" s="135"/>
    </row>
    <row r="31" spans="1:12" ht="18.75" thickBot="1" x14ac:dyDescent="0.3">
      <c r="A31" s="309" t="s">
        <v>25</v>
      </c>
      <c r="B31" s="313">
        <f>(FACT(B29)/(FACT(B24)*FACT(B25)*FACT(B26)*FACT(B27))*(B17^B24)*(B18^B25)*(B19^B26)*(B20^B27))</f>
        <v>3.8400000000000017E-2</v>
      </c>
      <c r="C31" s="252"/>
      <c r="D31" s="253"/>
      <c r="F31" s="89"/>
      <c r="G31" s="150"/>
      <c r="J31" s="135"/>
      <c r="L31" s="135"/>
    </row>
    <row r="32" spans="1:12" ht="15.75" x14ac:dyDescent="0.25">
      <c r="F32" s="89"/>
      <c r="G32" s="150"/>
      <c r="J32" s="135"/>
      <c r="L32" s="135"/>
    </row>
    <row r="33" spans="1:12" ht="15.75" x14ac:dyDescent="0.25">
      <c r="F33" s="89"/>
      <c r="G33" s="150"/>
      <c r="J33" s="135"/>
      <c r="L33" s="135"/>
    </row>
    <row r="34" spans="1:12" ht="15.75" x14ac:dyDescent="0.25">
      <c r="F34" s="89"/>
      <c r="G34" s="150"/>
      <c r="J34" s="135"/>
      <c r="L34" s="135"/>
    </row>
    <row r="35" spans="1:12" ht="15.75" x14ac:dyDescent="0.25">
      <c r="F35" s="89"/>
      <c r="G35" s="150"/>
      <c r="J35" s="135"/>
      <c r="L35" s="135"/>
    </row>
    <row r="36" spans="1:12" ht="15.75" x14ac:dyDescent="0.25">
      <c r="F36" s="89"/>
      <c r="G36" s="150"/>
      <c r="J36" s="135"/>
      <c r="L36" s="135"/>
    </row>
    <row r="43" spans="1:12" ht="15" x14ac:dyDescent="0.2">
      <c r="A43" s="152"/>
    </row>
    <row r="44" spans="1:12" ht="15" x14ac:dyDescent="0.2">
      <c r="A44" s="152"/>
    </row>
    <row r="45" spans="1:12" x14ac:dyDescent="0.2">
      <c r="A45" s="151"/>
    </row>
    <row r="48" spans="1:12" x14ac:dyDescent="0.2">
      <c r="A48" s="153"/>
    </row>
  </sheetData>
  <sheetProtection sheet="1" objects="1" scenarios="1"/>
  <mergeCells count="7">
    <mergeCell ref="A1:D1"/>
    <mergeCell ref="F1:I1"/>
    <mergeCell ref="A16:D16"/>
    <mergeCell ref="F25:K25"/>
    <mergeCell ref="A4:D6"/>
    <mergeCell ref="F5:I7"/>
    <mergeCell ref="A21:D23"/>
  </mergeCells>
  <hyperlinks>
    <hyperlink ref="F24" r:id="rId1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8"/>
  <sheetViews>
    <sheetView workbookViewId="0"/>
  </sheetViews>
  <sheetFormatPr baseColWidth="10" defaultRowHeight="12.75" x14ac:dyDescent="0.2"/>
  <cols>
    <col min="1" max="1" width="23.42578125" customWidth="1"/>
    <col min="2" max="3" width="23.7109375" customWidth="1"/>
    <col min="4" max="4" width="65.85546875" customWidth="1"/>
    <col min="5" max="5" width="17.140625" customWidth="1"/>
    <col min="7" max="7" width="60.42578125" customWidth="1"/>
    <col min="8" max="8" width="12.28515625" bestFit="1" customWidth="1"/>
  </cols>
  <sheetData>
    <row r="1" spans="1:8" ht="13.5" thickBot="1" x14ac:dyDescent="0.25"/>
    <row r="2" spans="1:8" ht="32.25" customHeight="1" thickBot="1" x14ac:dyDescent="0.3">
      <c r="A2" s="459" t="s">
        <v>109</v>
      </c>
      <c r="B2" s="460"/>
      <c r="C2" s="461"/>
      <c r="G2" s="135" t="s">
        <v>64</v>
      </c>
    </row>
    <row r="3" spans="1:8" ht="75" customHeight="1" x14ac:dyDescent="0.2">
      <c r="A3" s="199" t="s">
        <v>55</v>
      </c>
      <c r="B3" s="219">
        <v>0.15</v>
      </c>
      <c r="C3" s="201"/>
    </row>
    <row r="4" spans="1:8" ht="80.25" customHeight="1" thickBot="1" x14ac:dyDescent="0.25">
      <c r="A4" s="200" t="s">
        <v>56</v>
      </c>
      <c r="B4" s="220">
        <f>1-B3</f>
        <v>0.85</v>
      </c>
      <c r="C4" s="202"/>
    </row>
    <row r="5" spans="1:8" ht="15.75" customHeight="1" thickBot="1" x14ac:dyDescent="0.25">
      <c r="G5" s="135" t="s">
        <v>58</v>
      </c>
    </row>
    <row r="6" spans="1:8" ht="135" customHeight="1" thickBot="1" x14ac:dyDescent="0.25">
      <c r="A6" s="198" t="s">
        <v>103</v>
      </c>
      <c r="B6" s="198" t="s">
        <v>125</v>
      </c>
      <c r="C6" s="198" t="s">
        <v>104</v>
      </c>
      <c r="G6" s="142"/>
    </row>
    <row r="7" spans="1:8" ht="20.25" customHeight="1" x14ac:dyDescent="0.2">
      <c r="A7" s="203">
        <v>0</v>
      </c>
      <c r="B7" s="204">
        <f>$B$4^(A7-1)*$B$3</f>
        <v>0.17647058823529413</v>
      </c>
      <c r="C7" s="204">
        <f t="shared" ref="C7:C38" si="0">($B$4^A7)*$B$3</f>
        <v>0.15</v>
      </c>
      <c r="D7" s="211" t="s">
        <v>127</v>
      </c>
      <c r="E7" s="212">
        <f t="shared" ref="E7" si="1">1/$B$3</f>
        <v>6.666666666666667</v>
      </c>
      <c r="G7" s="135" t="s">
        <v>59</v>
      </c>
    </row>
    <row r="8" spans="1:8" ht="20.25" customHeight="1" thickBot="1" x14ac:dyDescent="0.25">
      <c r="A8" s="209">
        <f>A7+1</f>
        <v>1</v>
      </c>
      <c r="B8" s="210">
        <f t="shared" ref="B8:B71" si="2">$B$4^(A8-1)*$B$3</f>
        <v>0.15</v>
      </c>
      <c r="C8" s="210">
        <f t="shared" si="0"/>
        <v>0.1275</v>
      </c>
      <c r="D8" s="213" t="s">
        <v>105</v>
      </c>
      <c r="E8" s="214">
        <f t="shared" ref="E8" si="3">$B$4/$B$3^2</f>
        <v>37.777777777777779</v>
      </c>
      <c r="G8" t="s">
        <v>60</v>
      </c>
    </row>
    <row r="9" spans="1:8" ht="20.25" customHeight="1" thickBot="1" x14ac:dyDescent="0.25">
      <c r="A9" s="205">
        <f t="shared" ref="A9:A72" si="4">A8+1</f>
        <v>2</v>
      </c>
      <c r="B9" s="206">
        <f t="shared" si="2"/>
        <v>0.1275</v>
      </c>
      <c r="C9" s="206">
        <f t="shared" si="0"/>
        <v>0.10837499999999999</v>
      </c>
      <c r="D9" s="192"/>
      <c r="E9" s="193"/>
      <c r="G9" s="135" t="s">
        <v>61</v>
      </c>
      <c r="H9" s="149"/>
    </row>
    <row r="10" spans="1:8" ht="20.25" customHeight="1" x14ac:dyDescent="0.2">
      <c r="A10" s="209">
        <f t="shared" si="4"/>
        <v>3</v>
      </c>
      <c r="B10" s="210">
        <f t="shared" si="2"/>
        <v>0.10837499999999999</v>
      </c>
      <c r="C10" s="210">
        <f t="shared" si="0"/>
        <v>9.2118749999999985E-2</v>
      </c>
      <c r="D10" s="215" t="s">
        <v>126</v>
      </c>
      <c r="E10" s="216">
        <f>$B$4/$B$3</f>
        <v>5.666666666666667</v>
      </c>
    </row>
    <row r="11" spans="1:8" ht="20.25" customHeight="1" thickBot="1" x14ac:dyDescent="0.25">
      <c r="A11" s="205">
        <f t="shared" si="4"/>
        <v>4</v>
      </c>
      <c r="B11" s="206">
        <f t="shared" si="2"/>
        <v>9.2118749999999985E-2</v>
      </c>
      <c r="C11" s="206">
        <f t="shared" si="0"/>
        <v>7.8300937499999987E-2</v>
      </c>
      <c r="D11" s="217" t="s">
        <v>106</v>
      </c>
      <c r="E11" s="218">
        <f>$B$4/$B$3^2</f>
        <v>37.777777777777779</v>
      </c>
      <c r="H11" s="147"/>
    </row>
    <row r="12" spans="1:8" ht="20.25" customHeight="1" x14ac:dyDescent="0.2">
      <c r="A12" s="209">
        <f t="shared" si="4"/>
        <v>5</v>
      </c>
      <c r="B12" s="210">
        <f t="shared" si="2"/>
        <v>7.8300937499999987E-2</v>
      </c>
      <c r="C12" s="210">
        <f t="shared" si="0"/>
        <v>6.6555796874999976E-2</v>
      </c>
      <c r="D12" s="192"/>
      <c r="E12" s="193"/>
      <c r="G12" s="146"/>
    </row>
    <row r="13" spans="1:8" ht="20.25" customHeight="1" x14ac:dyDescent="0.2">
      <c r="A13" s="205">
        <f t="shared" si="4"/>
        <v>6</v>
      </c>
      <c r="B13" s="206">
        <f t="shared" si="2"/>
        <v>6.6555796874999976E-2</v>
      </c>
      <c r="C13" s="206">
        <f t="shared" si="0"/>
        <v>5.6572427343749981E-2</v>
      </c>
      <c r="D13" s="192"/>
      <c r="E13" s="193"/>
      <c r="G13" s="135" t="s">
        <v>62</v>
      </c>
      <c r="H13" s="148"/>
    </row>
    <row r="14" spans="1:8" ht="20.25" customHeight="1" x14ac:dyDescent="0.2">
      <c r="A14" s="209">
        <f t="shared" si="4"/>
        <v>7</v>
      </c>
      <c r="B14" s="210">
        <f t="shared" si="2"/>
        <v>5.6572427343749981E-2</v>
      </c>
      <c r="C14" s="210">
        <f t="shared" si="0"/>
        <v>4.8086563242187477E-2</v>
      </c>
      <c r="D14" s="192"/>
      <c r="E14" s="193"/>
    </row>
    <row r="15" spans="1:8" ht="20.25" customHeight="1" x14ac:dyDescent="0.2">
      <c r="A15" s="205">
        <f t="shared" si="4"/>
        <v>8</v>
      </c>
      <c r="B15" s="206">
        <f t="shared" si="2"/>
        <v>4.8086563242187477E-2</v>
      </c>
      <c r="C15" s="206">
        <f t="shared" si="0"/>
        <v>4.0873578755859362E-2</v>
      </c>
      <c r="D15" s="192"/>
      <c r="E15" s="193"/>
    </row>
    <row r="16" spans="1:8" ht="20.25" customHeight="1" x14ac:dyDescent="0.2">
      <c r="A16" s="209">
        <f t="shared" si="4"/>
        <v>9</v>
      </c>
      <c r="B16" s="210">
        <f t="shared" si="2"/>
        <v>4.0873578755859362E-2</v>
      </c>
      <c r="C16" s="210">
        <f t="shared" si="0"/>
        <v>3.4742541942480457E-2</v>
      </c>
      <c r="D16" s="192"/>
      <c r="E16" s="193"/>
      <c r="G16" s="146"/>
      <c r="H16" s="149"/>
    </row>
    <row r="17" spans="1:12" ht="20.25" customHeight="1" x14ac:dyDescent="0.2">
      <c r="A17" s="205">
        <f t="shared" si="4"/>
        <v>10</v>
      </c>
      <c r="B17" s="206">
        <f t="shared" si="2"/>
        <v>3.4742541942480457E-2</v>
      </c>
      <c r="C17" s="206">
        <f t="shared" si="0"/>
        <v>2.9531160651108383E-2</v>
      </c>
      <c r="D17" s="192"/>
      <c r="E17" s="193"/>
      <c r="G17" s="146"/>
    </row>
    <row r="18" spans="1:12" ht="20.25" customHeight="1" x14ac:dyDescent="0.2">
      <c r="A18" s="209">
        <f t="shared" si="4"/>
        <v>11</v>
      </c>
      <c r="B18" s="210">
        <f t="shared" si="2"/>
        <v>2.9531160651108383E-2</v>
      </c>
      <c r="C18" s="210">
        <f t="shared" si="0"/>
        <v>2.5101486553442125E-2</v>
      </c>
      <c r="D18" s="192"/>
      <c r="E18" s="193"/>
      <c r="G18" s="135" t="s">
        <v>63</v>
      </c>
      <c r="H18" s="147"/>
    </row>
    <row r="19" spans="1:12" ht="20.25" customHeight="1" x14ac:dyDescent="0.2">
      <c r="A19" s="205">
        <f t="shared" si="4"/>
        <v>12</v>
      </c>
      <c r="B19" s="206">
        <f t="shared" si="2"/>
        <v>2.5101486553442125E-2</v>
      </c>
      <c r="C19" s="206">
        <f t="shared" si="0"/>
        <v>2.1336263570425805E-2</v>
      </c>
      <c r="D19" s="192"/>
      <c r="E19" s="193"/>
    </row>
    <row r="20" spans="1:12" ht="20.25" customHeight="1" x14ac:dyDescent="0.2">
      <c r="A20" s="209">
        <f t="shared" si="4"/>
        <v>13</v>
      </c>
      <c r="B20" s="210">
        <f t="shared" si="2"/>
        <v>2.1336263570425805E-2</v>
      </c>
      <c r="C20" s="210">
        <f t="shared" si="0"/>
        <v>1.8135824034861935E-2</v>
      </c>
      <c r="D20" s="192"/>
      <c r="E20" s="193"/>
      <c r="G20" s="146"/>
      <c r="H20" s="148"/>
    </row>
    <row r="21" spans="1:12" ht="20.25" customHeight="1" x14ac:dyDescent="0.2">
      <c r="A21" s="205">
        <f t="shared" si="4"/>
        <v>14</v>
      </c>
      <c r="B21" s="206">
        <f t="shared" si="2"/>
        <v>1.8135824034861935E-2</v>
      </c>
      <c r="C21" s="206">
        <f t="shared" si="0"/>
        <v>1.5415450429632643E-2</v>
      </c>
      <c r="D21" s="192"/>
      <c r="E21" s="193"/>
      <c r="G21" s="146"/>
    </row>
    <row r="22" spans="1:12" ht="20.25" customHeight="1" x14ac:dyDescent="0.2">
      <c r="A22" s="209">
        <f t="shared" si="4"/>
        <v>15</v>
      </c>
      <c r="B22" s="210">
        <f t="shared" si="2"/>
        <v>1.5415450429632643E-2</v>
      </c>
      <c r="C22" s="210">
        <f t="shared" si="0"/>
        <v>1.3103132865187744E-2</v>
      </c>
      <c r="D22" s="192"/>
      <c r="E22" s="193"/>
      <c r="G22" s="194" t="s">
        <v>83</v>
      </c>
    </row>
    <row r="23" spans="1:12" ht="20.25" customHeight="1" x14ac:dyDescent="0.2">
      <c r="A23" s="205">
        <f t="shared" si="4"/>
        <v>16</v>
      </c>
      <c r="B23" s="206">
        <f t="shared" si="2"/>
        <v>1.3103132865187744E-2</v>
      </c>
      <c r="C23" s="206">
        <f t="shared" si="0"/>
        <v>1.1137662935409584E-2</v>
      </c>
      <c r="D23" s="192"/>
      <c r="E23" s="193"/>
      <c r="G23" s="195" t="s">
        <v>57</v>
      </c>
      <c r="H23" s="196"/>
      <c r="I23" s="196"/>
      <c r="J23" s="196"/>
      <c r="K23" s="196"/>
      <c r="L23" s="196"/>
    </row>
    <row r="24" spans="1:12" ht="20.25" customHeight="1" x14ac:dyDescent="0.2">
      <c r="A24" s="209">
        <f t="shared" si="4"/>
        <v>17</v>
      </c>
      <c r="B24" s="210">
        <f t="shared" si="2"/>
        <v>1.1137662935409584E-2</v>
      </c>
      <c r="C24" s="210">
        <f t="shared" si="0"/>
        <v>9.4670134950981463E-3</v>
      </c>
      <c r="D24" s="192"/>
      <c r="E24" s="193"/>
      <c r="G24" s="197" t="s">
        <v>108</v>
      </c>
      <c r="H24" s="196"/>
      <c r="I24" s="196"/>
      <c r="J24" s="196"/>
      <c r="K24" s="196"/>
      <c r="L24" s="196"/>
    </row>
    <row r="25" spans="1:12" ht="20.25" customHeight="1" x14ac:dyDescent="0.2">
      <c r="A25" s="205">
        <f t="shared" si="4"/>
        <v>18</v>
      </c>
      <c r="B25" s="206">
        <f t="shared" si="2"/>
        <v>9.4670134950981463E-3</v>
      </c>
      <c r="C25" s="206">
        <f t="shared" si="0"/>
        <v>8.0469614708334244E-3</v>
      </c>
      <c r="D25" s="192"/>
      <c r="E25" s="193"/>
      <c r="G25" s="431" t="s">
        <v>107</v>
      </c>
      <c r="H25" s="432"/>
      <c r="I25" s="432"/>
      <c r="J25" s="432"/>
      <c r="K25" s="432"/>
      <c r="L25" s="432"/>
    </row>
    <row r="26" spans="1:12" ht="20.25" customHeight="1" x14ac:dyDescent="0.2">
      <c r="A26" s="209">
        <f t="shared" si="4"/>
        <v>19</v>
      </c>
      <c r="B26" s="210">
        <f t="shared" si="2"/>
        <v>8.0469614708334244E-3</v>
      </c>
      <c r="C26" s="210">
        <f t="shared" si="0"/>
        <v>6.8399172502084105E-3</v>
      </c>
      <c r="D26" s="192"/>
      <c r="E26" s="193"/>
    </row>
    <row r="27" spans="1:12" ht="20.25" customHeight="1" x14ac:dyDescent="0.2">
      <c r="A27" s="205">
        <f t="shared" si="4"/>
        <v>20</v>
      </c>
      <c r="B27" s="206">
        <f t="shared" si="2"/>
        <v>6.8399172502084105E-3</v>
      </c>
      <c r="C27" s="206">
        <f t="shared" si="0"/>
        <v>5.8139296626771491E-3</v>
      </c>
      <c r="D27" s="192"/>
      <c r="E27" s="193"/>
    </row>
    <row r="28" spans="1:12" ht="20.25" customHeight="1" x14ac:dyDescent="0.2">
      <c r="A28" s="209">
        <f t="shared" si="4"/>
        <v>21</v>
      </c>
      <c r="B28" s="210">
        <f t="shared" si="2"/>
        <v>5.8139296626771491E-3</v>
      </c>
      <c r="C28" s="210">
        <f t="shared" si="0"/>
        <v>4.9418402132755763E-3</v>
      </c>
      <c r="D28" s="192"/>
      <c r="E28" s="193"/>
    </row>
    <row r="29" spans="1:12" ht="20.25" customHeight="1" x14ac:dyDescent="0.2">
      <c r="A29" s="205">
        <f t="shared" si="4"/>
        <v>22</v>
      </c>
      <c r="B29" s="206">
        <f t="shared" si="2"/>
        <v>4.9418402132755763E-3</v>
      </c>
      <c r="C29" s="206">
        <f t="shared" si="0"/>
        <v>4.2005641812842389E-3</v>
      </c>
      <c r="D29" s="192"/>
      <c r="E29" s="193"/>
    </row>
    <row r="30" spans="1:12" ht="20.25" customHeight="1" x14ac:dyDescent="0.2">
      <c r="A30" s="209">
        <f t="shared" si="4"/>
        <v>23</v>
      </c>
      <c r="B30" s="210">
        <f t="shared" si="2"/>
        <v>4.2005641812842389E-3</v>
      </c>
      <c r="C30" s="210">
        <f t="shared" si="0"/>
        <v>3.5704795540916026E-3</v>
      </c>
      <c r="D30" s="192"/>
      <c r="E30" s="193"/>
    </row>
    <row r="31" spans="1:12" ht="20.25" customHeight="1" x14ac:dyDescent="0.2">
      <c r="A31" s="205">
        <f t="shared" si="4"/>
        <v>24</v>
      </c>
      <c r="B31" s="206">
        <f t="shared" si="2"/>
        <v>3.5704795540916026E-3</v>
      </c>
      <c r="C31" s="206">
        <f t="shared" si="0"/>
        <v>3.0349076209778628E-3</v>
      </c>
      <c r="D31" s="192"/>
      <c r="E31" s="193"/>
    </row>
    <row r="32" spans="1:12" ht="20.25" customHeight="1" x14ac:dyDescent="0.2">
      <c r="A32" s="209">
        <f t="shared" si="4"/>
        <v>25</v>
      </c>
      <c r="B32" s="210">
        <f t="shared" si="2"/>
        <v>3.0349076209778628E-3</v>
      </c>
      <c r="C32" s="210">
        <f t="shared" si="0"/>
        <v>2.5796714778311834E-3</v>
      </c>
      <c r="D32" s="192"/>
      <c r="E32" s="193"/>
    </row>
    <row r="33" spans="1:7" ht="20.25" customHeight="1" x14ac:dyDescent="0.2">
      <c r="A33" s="205">
        <f t="shared" si="4"/>
        <v>26</v>
      </c>
      <c r="B33" s="206">
        <f t="shared" si="2"/>
        <v>2.5796714778311834E-3</v>
      </c>
      <c r="C33" s="206">
        <f t="shared" si="0"/>
        <v>2.1927207561565055E-3</v>
      </c>
      <c r="D33" s="192"/>
      <c r="E33" s="193"/>
      <c r="G33" s="135"/>
    </row>
    <row r="34" spans="1:7" ht="20.25" customHeight="1" x14ac:dyDescent="0.2">
      <c r="A34" s="209">
        <f t="shared" si="4"/>
        <v>27</v>
      </c>
      <c r="B34" s="210">
        <f t="shared" si="2"/>
        <v>2.1927207561565055E-3</v>
      </c>
      <c r="C34" s="210">
        <f t="shared" si="0"/>
        <v>1.8638126427330296E-3</v>
      </c>
      <c r="D34" s="192"/>
      <c r="E34" s="193"/>
    </row>
    <row r="35" spans="1:7" ht="20.25" customHeight="1" x14ac:dyDescent="0.2">
      <c r="A35" s="205">
        <f t="shared" si="4"/>
        <v>28</v>
      </c>
      <c r="B35" s="206">
        <f t="shared" si="2"/>
        <v>1.8638126427330296E-3</v>
      </c>
      <c r="C35" s="206">
        <f t="shared" si="0"/>
        <v>1.584240746323075E-3</v>
      </c>
      <c r="D35" s="192"/>
      <c r="E35" s="193"/>
    </row>
    <row r="36" spans="1:7" ht="20.25" customHeight="1" x14ac:dyDescent="0.2">
      <c r="A36" s="209">
        <f t="shared" si="4"/>
        <v>29</v>
      </c>
      <c r="B36" s="210">
        <f t="shared" si="2"/>
        <v>1.584240746323075E-3</v>
      </c>
      <c r="C36" s="210">
        <f t="shared" si="0"/>
        <v>1.3466046343746138E-3</v>
      </c>
      <c r="D36" s="192"/>
      <c r="E36" s="193"/>
    </row>
    <row r="37" spans="1:7" ht="20.25" customHeight="1" x14ac:dyDescent="0.2">
      <c r="A37" s="205">
        <f t="shared" si="4"/>
        <v>30</v>
      </c>
      <c r="B37" s="206">
        <f t="shared" si="2"/>
        <v>1.3466046343746138E-3</v>
      </c>
      <c r="C37" s="206">
        <f t="shared" si="0"/>
        <v>1.1446139392184216E-3</v>
      </c>
      <c r="D37" s="192"/>
      <c r="E37" s="193"/>
    </row>
    <row r="38" spans="1:7" ht="20.25" customHeight="1" x14ac:dyDescent="0.2">
      <c r="A38" s="209">
        <f t="shared" si="4"/>
        <v>31</v>
      </c>
      <c r="B38" s="210">
        <f t="shared" si="2"/>
        <v>1.1446139392184216E-3</v>
      </c>
      <c r="C38" s="210">
        <f t="shared" si="0"/>
        <v>9.7292184833565809E-4</v>
      </c>
      <c r="D38" s="192"/>
      <c r="E38" s="193"/>
    </row>
    <row r="39" spans="1:7" ht="20.25" customHeight="1" x14ac:dyDescent="0.2">
      <c r="A39" s="205">
        <f t="shared" si="4"/>
        <v>32</v>
      </c>
      <c r="B39" s="206">
        <f t="shared" si="2"/>
        <v>9.7292184833565809E-4</v>
      </c>
      <c r="C39" s="206">
        <f t="shared" ref="C39:C70" si="5">($B$4^A39)*$B$3</f>
        <v>8.2698357108530968E-4</v>
      </c>
      <c r="D39" s="192"/>
      <c r="E39" s="193"/>
    </row>
    <row r="40" spans="1:7" ht="20.25" customHeight="1" x14ac:dyDescent="0.2">
      <c r="A40" s="209">
        <f t="shared" si="4"/>
        <v>33</v>
      </c>
      <c r="B40" s="210">
        <f t="shared" si="2"/>
        <v>8.2698357108530968E-4</v>
      </c>
      <c r="C40" s="210">
        <f t="shared" si="5"/>
        <v>7.0293603542251316E-4</v>
      </c>
      <c r="D40" s="192"/>
      <c r="E40" s="193"/>
    </row>
    <row r="41" spans="1:7" ht="20.25" customHeight="1" x14ac:dyDescent="0.2">
      <c r="A41" s="205">
        <f t="shared" si="4"/>
        <v>34</v>
      </c>
      <c r="B41" s="206">
        <f t="shared" si="2"/>
        <v>7.0293603542251316E-4</v>
      </c>
      <c r="C41" s="206">
        <f t="shared" si="5"/>
        <v>5.9749563010913617E-4</v>
      </c>
      <c r="D41" s="192"/>
      <c r="E41" s="193"/>
    </row>
    <row r="42" spans="1:7" ht="20.25" customHeight="1" x14ac:dyDescent="0.2">
      <c r="A42" s="209">
        <f t="shared" si="4"/>
        <v>35</v>
      </c>
      <c r="B42" s="210">
        <f t="shared" si="2"/>
        <v>5.9749563010913617E-4</v>
      </c>
      <c r="C42" s="210">
        <f t="shared" si="5"/>
        <v>5.0787128559276571E-4</v>
      </c>
      <c r="D42" s="192"/>
      <c r="E42" s="193"/>
    </row>
    <row r="43" spans="1:7" ht="20.25" customHeight="1" x14ac:dyDescent="0.2">
      <c r="A43" s="205">
        <f t="shared" si="4"/>
        <v>36</v>
      </c>
      <c r="B43" s="206">
        <f t="shared" si="2"/>
        <v>5.0787128559276571E-4</v>
      </c>
      <c r="C43" s="206">
        <f t="shared" si="5"/>
        <v>4.3169059275385087E-4</v>
      </c>
      <c r="D43" s="192"/>
      <c r="E43" s="193"/>
    </row>
    <row r="44" spans="1:7" ht="20.25" customHeight="1" x14ac:dyDescent="0.2">
      <c r="A44" s="209">
        <f t="shared" si="4"/>
        <v>37</v>
      </c>
      <c r="B44" s="210">
        <f t="shared" si="2"/>
        <v>4.3169059275385087E-4</v>
      </c>
      <c r="C44" s="210">
        <f t="shared" si="5"/>
        <v>3.669370038407732E-4</v>
      </c>
      <c r="D44" s="192"/>
      <c r="E44" s="193"/>
    </row>
    <row r="45" spans="1:7" ht="20.25" customHeight="1" x14ac:dyDescent="0.2">
      <c r="A45" s="205">
        <f t="shared" si="4"/>
        <v>38</v>
      </c>
      <c r="B45" s="206">
        <f t="shared" si="2"/>
        <v>3.669370038407732E-4</v>
      </c>
      <c r="C45" s="206">
        <f t="shared" si="5"/>
        <v>3.1189645326465718E-4</v>
      </c>
      <c r="D45" s="192"/>
      <c r="E45" s="193"/>
    </row>
    <row r="46" spans="1:7" ht="20.25" customHeight="1" x14ac:dyDescent="0.2">
      <c r="A46" s="209">
        <f t="shared" si="4"/>
        <v>39</v>
      </c>
      <c r="B46" s="210">
        <f t="shared" si="2"/>
        <v>3.1189645326465718E-4</v>
      </c>
      <c r="C46" s="210">
        <f t="shared" si="5"/>
        <v>2.6511198527495857E-4</v>
      </c>
      <c r="D46" s="192"/>
      <c r="E46" s="193"/>
    </row>
    <row r="47" spans="1:7" ht="20.25" customHeight="1" x14ac:dyDescent="0.2">
      <c r="A47" s="205">
        <f t="shared" si="4"/>
        <v>40</v>
      </c>
      <c r="B47" s="206">
        <f t="shared" si="2"/>
        <v>2.6511198527495857E-4</v>
      </c>
      <c r="C47" s="206">
        <f t="shared" si="5"/>
        <v>2.2534518748371481E-4</v>
      </c>
      <c r="D47" s="192"/>
      <c r="E47" s="193"/>
    </row>
    <row r="48" spans="1:7" ht="20.25" customHeight="1" x14ac:dyDescent="0.2">
      <c r="A48" s="209">
        <f t="shared" si="4"/>
        <v>41</v>
      </c>
      <c r="B48" s="210">
        <f t="shared" si="2"/>
        <v>2.2534518748371481E-4</v>
      </c>
      <c r="C48" s="210">
        <f t="shared" si="5"/>
        <v>1.9154340936115759E-4</v>
      </c>
      <c r="D48" s="192"/>
      <c r="E48" s="193"/>
    </row>
    <row r="49" spans="1:5" ht="20.25" customHeight="1" x14ac:dyDescent="0.2">
      <c r="A49" s="205">
        <f t="shared" si="4"/>
        <v>42</v>
      </c>
      <c r="B49" s="206">
        <f t="shared" si="2"/>
        <v>1.9154340936115759E-4</v>
      </c>
      <c r="C49" s="206">
        <f t="shared" si="5"/>
        <v>1.6281189795698393E-4</v>
      </c>
      <c r="D49" s="192"/>
      <c r="E49" s="193"/>
    </row>
    <row r="50" spans="1:5" ht="20.25" customHeight="1" x14ac:dyDescent="0.2">
      <c r="A50" s="209">
        <f t="shared" si="4"/>
        <v>43</v>
      </c>
      <c r="B50" s="210">
        <f t="shared" si="2"/>
        <v>1.6281189795698393E-4</v>
      </c>
      <c r="C50" s="210">
        <f t="shared" si="5"/>
        <v>1.3839011326343634E-4</v>
      </c>
      <c r="D50" s="192"/>
      <c r="E50" s="193"/>
    </row>
    <row r="51" spans="1:5" ht="20.25" customHeight="1" x14ac:dyDescent="0.2">
      <c r="A51" s="205">
        <f t="shared" si="4"/>
        <v>44</v>
      </c>
      <c r="B51" s="206">
        <f t="shared" si="2"/>
        <v>1.3839011326343634E-4</v>
      </c>
      <c r="C51" s="206">
        <f t="shared" si="5"/>
        <v>1.1763159627392088E-4</v>
      </c>
      <c r="D51" s="192"/>
      <c r="E51" s="193"/>
    </row>
    <row r="52" spans="1:5" ht="20.25" customHeight="1" x14ac:dyDescent="0.2">
      <c r="A52" s="209">
        <f t="shared" si="4"/>
        <v>45</v>
      </c>
      <c r="B52" s="210">
        <f t="shared" si="2"/>
        <v>1.1763159627392088E-4</v>
      </c>
      <c r="C52" s="210">
        <f t="shared" si="5"/>
        <v>9.9986856832832741E-5</v>
      </c>
      <c r="D52" s="192"/>
      <c r="E52" s="193"/>
    </row>
    <row r="53" spans="1:5" ht="20.25" customHeight="1" x14ac:dyDescent="0.2">
      <c r="A53" s="205">
        <f t="shared" si="4"/>
        <v>46</v>
      </c>
      <c r="B53" s="206">
        <f t="shared" si="2"/>
        <v>9.9986856832832741E-5</v>
      </c>
      <c r="C53" s="206">
        <f t="shared" si="5"/>
        <v>8.4988828307907825E-5</v>
      </c>
      <c r="D53" s="192"/>
      <c r="E53" s="193"/>
    </row>
    <row r="54" spans="1:5" ht="20.25" customHeight="1" x14ac:dyDescent="0.2">
      <c r="A54" s="209">
        <f t="shared" si="4"/>
        <v>47</v>
      </c>
      <c r="B54" s="210">
        <f t="shared" si="2"/>
        <v>8.4988828307907825E-5</v>
      </c>
      <c r="C54" s="210">
        <f t="shared" si="5"/>
        <v>7.2240504061721642E-5</v>
      </c>
      <c r="D54" s="192"/>
      <c r="E54" s="193"/>
    </row>
    <row r="55" spans="1:5" ht="20.25" customHeight="1" x14ac:dyDescent="0.2">
      <c r="A55" s="205">
        <f t="shared" si="4"/>
        <v>48</v>
      </c>
      <c r="B55" s="206">
        <f t="shared" si="2"/>
        <v>7.2240504061721642E-5</v>
      </c>
      <c r="C55" s="206">
        <f t="shared" si="5"/>
        <v>6.1404428452463406E-5</v>
      </c>
      <c r="D55" s="192"/>
      <c r="E55" s="193"/>
    </row>
    <row r="56" spans="1:5" ht="20.25" customHeight="1" x14ac:dyDescent="0.2">
      <c r="A56" s="209">
        <f t="shared" si="4"/>
        <v>49</v>
      </c>
      <c r="B56" s="210">
        <f t="shared" si="2"/>
        <v>6.1404428452463406E-5</v>
      </c>
      <c r="C56" s="210">
        <f t="shared" si="5"/>
        <v>5.2193764184593893E-5</v>
      </c>
      <c r="D56" s="192"/>
      <c r="E56" s="193"/>
    </row>
    <row r="57" spans="1:5" ht="20.25" customHeight="1" x14ac:dyDescent="0.2">
      <c r="A57" s="205">
        <f t="shared" si="4"/>
        <v>50</v>
      </c>
      <c r="B57" s="206">
        <f t="shared" si="2"/>
        <v>5.2193764184593893E-5</v>
      </c>
      <c r="C57" s="206">
        <f t="shared" si="5"/>
        <v>4.4364699556904813E-5</v>
      </c>
      <c r="D57" s="192"/>
      <c r="E57" s="193"/>
    </row>
    <row r="58" spans="1:5" ht="20.25" customHeight="1" x14ac:dyDescent="0.2">
      <c r="A58" s="209">
        <f t="shared" si="4"/>
        <v>51</v>
      </c>
      <c r="B58" s="210">
        <f t="shared" si="2"/>
        <v>4.4364699556904813E-5</v>
      </c>
      <c r="C58" s="210">
        <f t="shared" si="5"/>
        <v>3.7709994623369086E-5</v>
      </c>
      <c r="D58" s="192"/>
      <c r="E58" s="193"/>
    </row>
    <row r="59" spans="1:5" ht="20.25" customHeight="1" x14ac:dyDescent="0.2">
      <c r="A59" s="205">
        <f t="shared" si="4"/>
        <v>52</v>
      </c>
      <c r="B59" s="206">
        <f t="shared" si="2"/>
        <v>3.7709994623369086E-5</v>
      </c>
      <c r="C59" s="206">
        <f t="shared" si="5"/>
        <v>3.2053495429863719E-5</v>
      </c>
      <c r="D59" s="192"/>
      <c r="E59" s="193"/>
    </row>
    <row r="60" spans="1:5" ht="20.25" customHeight="1" x14ac:dyDescent="0.2">
      <c r="A60" s="209">
        <f t="shared" si="4"/>
        <v>53</v>
      </c>
      <c r="B60" s="210">
        <f t="shared" si="2"/>
        <v>3.2053495429863719E-5</v>
      </c>
      <c r="C60" s="210">
        <f t="shared" si="5"/>
        <v>2.7245471115384162E-5</v>
      </c>
      <c r="D60" s="192"/>
      <c r="E60" s="193"/>
    </row>
    <row r="61" spans="1:5" ht="20.25" customHeight="1" x14ac:dyDescent="0.2">
      <c r="A61" s="205">
        <f t="shared" si="4"/>
        <v>54</v>
      </c>
      <c r="B61" s="206">
        <f t="shared" si="2"/>
        <v>2.7245471115384162E-5</v>
      </c>
      <c r="C61" s="206">
        <f t="shared" si="5"/>
        <v>2.3158650448076532E-5</v>
      </c>
      <c r="D61" s="192"/>
      <c r="E61" s="193"/>
    </row>
    <row r="62" spans="1:5" ht="20.25" customHeight="1" x14ac:dyDescent="0.2">
      <c r="A62" s="209">
        <f t="shared" si="4"/>
        <v>55</v>
      </c>
      <c r="B62" s="210">
        <f t="shared" si="2"/>
        <v>2.3158650448076532E-5</v>
      </c>
      <c r="C62" s="210">
        <f t="shared" si="5"/>
        <v>1.9684852880865053E-5</v>
      </c>
      <c r="D62" s="192"/>
      <c r="E62" s="193"/>
    </row>
    <row r="63" spans="1:5" ht="20.25" customHeight="1" x14ac:dyDescent="0.2">
      <c r="A63" s="205">
        <f t="shared" si="4"/>
        <v>56</v>
      </c>
      <c r="B63" s="206">
        <f t="shared" si="2"/>
        <v>1.9684852880865053E-5</v>
      </c>
      <c r="C63" s="206">
        <f t="shared" si="5"/>
        <v>1.6732124948735293E-5</v>
      </c>
      <c r="D63" s="192"/>
      <c r="E63" s="193"/>
    </row>
    <row r="64" spans="1:5" ht="20.25" customHeight="1" x14ac:dyDescent="0.2">
      <c r="A64" s="209">
        <f t="shared" si="4"/>
        <v>57</v>
      </c>
      <c r="B64" s="210">
        <f t="shared" si="2"/>
        <v>1.6732124948735293E-5</v>
      </c>
      <c r="C64" s="210">
        <f t="shared" si="5"/>
        <v>1.4222306206425E-5</v>
      </c>
      <c r="D64" s="192"/>
      <c r="E64" s="193"/>
    </row>
    <row r="65" spans="1:5" ht="20.25" customHeight="1" x14ac:dyDescent="0.2">
      <c r="A65" s="205">
        <f t="shared" si="4"/>
        <v>58</v>
      </c>
      <c r="B65" s="206">
        <f t="shared" si="2"/>
        <v>1.4222306206425E-5</v>
      </c>
      <c r="C65" s="206">
        <f t="shared" si="5"/>
        <v>1.208896027546125E-5</v>
      </c>
      <c r="D65" s="192"/>
      <c r="E65" s="193"/>
    </row>
    <row r="66" spans="1:5" ht="20.25" customHeight="1" x14ac:dyDescent="0.2">
      <c r="A66" s="209">
        <f t="shared" si="4"/>
        <v>59</v>
      </c>
      <c r="B66" s="210">
        <f t="shared" si="2"/>
        <v>1.208896027546125E-5</v>
      </c>
      <c r="C66" s="210">
        <f t="shared" si="5"/>
        <v>1.0275616234142062E-5</v>
      </c>
      <c r="D66" s="192"/>
      <c r="E66" s="193"/>
    </row>
    <row r="67" spans="1:5" ht="20.25" customHeight="1" x14ac:dyDescent="0.2">
      <c r="A67" s="205">
        <f t="shared" si="4"/>
        <v>60</v>
      </c>
      <c r="B67" s="206">
        <f t="shared" si="2"/>
        <v>1.0275616234142062E-5</v>
      </c>
      <c r="C67" s="206">
        <f t="shared" si="5"/>
        <v>8.7342737990207513E-6</v>
      </c>
      <c r="D67" s="192"/>
      <c r="E67" s="193"/>
    </row>
    <row r="68" spans="1:5" ht="20.25" customHeight="1" x14ac:dyDescent="0.2">
      <c r="A68" s="209">
        <f t="shared" si="4"/>
        <v>61</v>
      </c>
      <c r="B68" s="210">
        <f t="shared" si="2"/>
        <v>8.7342737990207513E-6</v>
      </c>
      <c r="C68" s="210">
        <f t="shared" si="5"/>
        <v>7.4241327291676391E-6</v>
      </c>
      <c r="D68" s="192"/>
      <c r="E68" s="193"/>
    </row>
    <row r="69" spans="1:5" ht="20.25" customHeight="1" x14ac:dyDescent="0.2">
      <c r="A69" s="205">
        <f t="shared" si="4"/>
        <v>62</v>
      </c>
      <c r="B69" s="206">
        <f t="shared" si="2"/>
        <v>7.4241327291676391E-6</v>
      </c>
      <c r="C69" s="206">
        <f t="shared" si="5"/>
        <v>6.3105128197924933E-6</v>
      </c>
      <c r="D69" s="192"/>
      <c r="E69" s="193"/>
    </row>
    <row r="70" spans="1:5" ht="20.25" customHeight="1" x14ac:dyDescent="0.2">
      <c r="A70" s="209">
        <f t="shared" si="4"/>
        <v>63</v>
      </c>
      <c r="B70" s="210">
        <f t="shared" si="2"/>
        <v>6.3105128197924933E-6</v>
      </c>
      <c r="C70" s="210">
        <f t="shared" si="5"/>
        <v>5.3639358968236169E-6</v>
      </c>
      <c r="D70" s="192"/>
      <c r="E70" s="193"/>
    </row>
    <row r="71" spans="1:5" ht="20.25" customHeight="1" x14ac:dyDescent="0.2">
      <c r="A71" s="205">
        <f t="shared" si="4"/>
        <v>64</v>
      </c>
      <c r="B71" s="206">
        <f t="shared" si="2"/>
        <v>5.3639358968236169E-6</v>
      </c>
      <c r="C71" s="206">
        <f t="shared" ref="C71:C107" si="6">($B$4^A71)*$B$3</f>
        <v>4.5593455123000754E-6</v>
      </c>
      <c r="D71" s="192"/>
      <c r="E71" s="193"/>
    </row>
    <row r="72" spans="1:5" ht="20.25" customHeight="1" x14ac:dyDescent="0.2">
      <c r="A72" s="209">
        <f t="shared" si="4"/>
        <v>65</v>
      </c>
      <c r="B72" s="210">
        <f t="shared" ref="B72:B107" si="7">$B$4^(A72-1)*$B$3</f>
        <v>4.5593455123000754E-6</v>
      </c>
      <c r="C72" s="210">
        <f t="shared" si="6"/>
        <v>3.8754436854550644E-6</v>
      </c>
      <c r="D72" s="192"/>
      <c r="E72" s="193"/>
    </row>
    <row r="73" spans="1:5" ht="20.25" customHeight="1" x14ac:dyDescent="0.2">
      <c r="A73" s="205">
        <f t="shared" ref="A73:A107" si="8">A72+1</f>
        <v>66</v>
      </c>
      <c r="B73" s="206">
        <f t="shared" si="7"/>
        <v>3.8754436854550644E-6</v>
      </c>
      <c r="C73" s="206">
        <f t="shared" si="6"/>
        <v>3.2941271326368046E-6</v>
      </c>
      <c r="D73" s="192"/>
      <c r="E73" s="193"/>
    </row>
    <row r="74" spans="1:5" ht="20.25" customHeight="1" x14ac:dyDescent="0.2">
      <c r="A74" s="209">
        <f t="shared" si="8"/>
        <v>67</v>
      </c>
      <c r="B74" s="210">
        <f t="shared" si="7"/>
        <v>3.2941271326368046E-6</v>
      </c>
      <c r="C74" s="210">
        <f t="shared" si="6"/>
        <v>2.8000080627412835E-6</v>
      </c>
      <c r="D74" s="192"/>
      <c r="E74" s="193"/>
    </row>
    <row r="75" spans="1:5" ht="20.25" customHeight="1" x14ac:dyDescent="0.2">
      <c r="A75" s="205">
        <f t="shared" si="8"/>
        <v>68</v>
      </c>
      <c r="B75" s="206">
        <f t="shared" si="7"/>
        <v>2.8000080627412835E-6</v>
      </c>
      <c r="C75" s="206">
        <f t="shared" si="6"/>
        <v>2.3800068533300907E-6</v>
      </c>
      <c r="D75" s="192"/>
      <c r="E75" s="193"/>
    </row>
    <row r="76" spans="1:5" ht="20.25" customHeight="1" x14ac:dyDescent="0.2">
      <c r="A76" s="209">
        <f t="shared" si="8"/>
        <v>69</v>
      </c>
      <c r="B76" s="210">
        <f t="shared" si="7"/>
        <v>2.3800068533300907E-6</v>
      </c>
      <c r="C76" s="210">
        <f t="shared" si="6"/>
        <v>2.0230058253305773E-6</v>
      </c>
      <c r="D76" s="192"/>
      <c r="E76" s="193"/>
    </row>
    <row r="77" spans="1:5" ht="20.25" customHeight="1" x14ac:dyDescent="0.2">
      <c r="A77" s="205">
        <f t="shared" si="8"/>
        <v>70</v>
      </c>
      <c r="B77" s="206">
        <f t="shared" si="7"/>
        <v>2.0230058253305773E-6</v>
      </c>
      <c r="C77" s="206">
        <f t="shared" si="6"/>
        <v>1.7195549515309903E-6</v>
      </c>
      <c r="D77" s="192"/>
      <c r="E77" s="193"/>
    </row>
    <row r="78" spans="1:5" ht="20.25" customHeight="1" x14ac:dyDescent="0.2">
      <c r="A78" s="209">
        <f t="shared" si="8"/>
        <v>71</v>
      </c>
      <c r="B78" s="210">
        <f t="shared" si="7"/>
        <v>1.7195549515309903E-6</v>
      </c>
      <c r="C78" s="210">
        <f t="shared" si="6"/>
        <v>1.4616217088013417E-6</v>
      </c>
      <c r="D78" s="192"/>
      <c r="E78" s="193"/>
    </row>
    <row r="79" spans="1:5" ht="20.25" customHeight="1" x14ac:dyDescent="0.2">
      <c r="A79" s="205">
        <f t="shared" si="8"/>
        <v>72</v>
      </c>
      <c r="B79" s="206">
        <f t="shared" si="7"/>
        <v>1.4616217088013417E-6</v>
      </c>
      <c r="C79" s="206">
        <f t="shared" si="6"/>
        <v>1.2423784524811407E-6</v>
      </c>
      <c r="D79" s="192"/>
      <c r="E79" s="193"/>
    </row>
    <row r="80" spans="1:5" ht="20.25" customHeight="1" x14ac:dyDescent="0.2">
      <c r="A80" s="209">
        <f t="shared" si="8"/>
        <v>73</v>
      </c>
      <c r="B80" s="210">
        <f t="shared" si="7"/>
        <v>1.2423784524811407E-6</v>
      </c>
      <c r="C80" s="210">
        <f t="shared" si="6"/>
        <v>1.0560216846089695E-6</v>
      </c>
      <c r="D80" s="192"/>
      <c r="E80" s="193"/>
    </row>
    <row r="81" spans="1:5" ht="20.25" customHeight="1" x14ac:dyDescent="0.2">
      <c r="A81" s="205">
        <f t="shared" si="8"/>
        <v>74</v>
      </c>
      <c r="B81" s="206">
        <f t="shared" si="7"/>
        <v>1.0560216846089695E-6</v>
      </c>
      <c r="C81" s="206">
        <f t="shared" si="6"/>
        <v>8.9761843191762397E-7</v>
      </c>
      <c r="D81" s="192"/>
      <c r="E81" s="193"/>
    </row>
    <row r="82" spans="1:5" ht="20.25" customHeight="1" x14ac:dyDescent="0.2">
      <c r="A82" s="209">
        <f t="shared" si="8"/>
        <v>75</v>
      </c>
      <c r="B82" s="210">
        <f t="shared" si="7"/>
        <v>8.9761843191762397E-7</v>
      </c>
      <c r="C82" s="210">
        <f t="shared" si="6"/>
        <v>7.6297566712998035E-7</v>
      </c>
      <c r="D82" s="192"/>
      <c r="E82" s="193"/>
    </row>
    <row r="83" spans="1:5" ht="20.25" customHeight="1" x14ac:dyDescent="0.2">
      <c r="A83" s="205">
        <f t="shared" si="8"/>
        <v>76</v>
      </c>
      <c r="B83" s="206">
        <f t="shared" si="7"/>
        <v>7.6297566712998035E-7</v>
      </c>
      <c r="C83" s="206">
        <f t="shared" si="6"/>
        <v>6.485293170604833E-7</v>
      </c>
      <c r="D83" s="192"/>
      <c r="E83" s="193"/>
    </row>
    <row r="84" spans="1:5" ht="20.25" customHeight="1" x14ac:dyDescent="0.2">
      <c r="A84" s="209">
        <f t="shared" si="8"/>
        <v>77</v>
      </c>
      <c r="B84" s="210">
        <f t="shared" si="7"/>
        <v>6.485293170604833E-7</v>
      </c>
      <c r="C84" s="210">
        <f t="shared" si="6"/>
        <v>5.5124991950141072E-7</v>
      </c>
      <c r="D84" s="192"/>
      <c r="E84" s="193"/>
    </row>
    <row r="85" spans="1:5" ht="20.25" customHeight="1" x14ac:dyDescent="0.2">
      <c r="A85" s="205">
        <f t="shared" si="8"/>
        <v>78</v>
      </c>
      <c r="B85" s="206">
        <f t="shared" si="7"/>
        <v>5.5124991950141072E-7</v>
      </c>
      <c r="C85" s="206">
        <f t="shared" si="6"/>
        <v>4.6856243157619907E-7</v>
      </c>
      <c r="D85" s="192"/>
      <c r="E85" s="193"/>
    </row>
    <row r="86" spans="1:5" ht="20.25" customHeight="1" x14ac:dyDescent="0.2">
      <c r="A86" s="209">
        <f t="shared" si="8"/>
        <v>79</v>
      </c>
      <c r="B86" s="210">
        <f t="shared" si="7"/>
        <v>4.6856243157619907E-7</v>
      </c>
      <c r="C86" s="210">
        <f t="shared" si="6"/>
        <v>3.9827806683976918E-7</v>
      </c>
      <c r="D86" s="192"/>
      <c r="E86" s="193"/>
    </row>
    <row r="87" spans="1:5" ht="20.25" customHeight="1" x14ac:dyDescent="0.2">
      <c r="A87" s="205">
        <f t="shared" si="8"/>
        <v>80</v>
      </c>
      <c r="B87" s="206">
        <f t="shared" si="7"/>
        <v>3.9827806683976918E-7</v>
      </c>
      <c r="C87" s="206">
        <f t="shared" si="6"/>
        <v>3.3853635681380387E-7</v>
      </c>
      <c r="D87" s="192"/>
      <c r="E87" s="193"/>
    </row>
    <row r="88" spans="1:5" ht="20.25" customHeight="1" x14ac:dyDescent="0.2">
      <c r="A88" s="209">
        <f t="shared" si="8"/>
        <v>81</v>
      </c>
      <c r="B88" s="210">
        <f t="shared" si="7"/>
        <v>3.3853635681380387E-7</v>
      </c>
      <c r="C88" s="210">
        <f t="shared" si="6"/>
        <v>2.8775590329173323E-7</v>
      </c>
      <c r="D88" s="192"/>
      <c r="E88" s="193"/>
    </row>
    <row r="89" spans="1:5" ht="20.25" customHeight="1" x14ac:dyDescent="0.2">
      <c r="A89" s="205">
        <f t="shared" si="8"/>
        <v>82</v>
      </c>
      <c r="B89" s="206">
        <f t="shared" si="7"/>
        <v>2.8775590329173323E-7</v>
      </c>
      <c r="C89" s="206">
        <f t="shared" si="6"/>
        <v>2.445925177979733E-7</v>
      </c>
      <c r="D89" s="192"/>
      <c r="E89" s="193"/>
    </row>
    <row r="90" spans="1:5" ht="20.25" customHeight="1" x14ac:dyDescent="0.2">
      <c r="A90" s="209">
        <f t="shared" si="8"/>
        <v>83</v>
      </c>
      <c r="B90" s="210">
        <f t="shared" si="7"/>
        <v>2.445925177979733E-7</v>
      </c>
      <c r="C90" s="210">
        <f t="shared" si="6"/>
        <v>2.0790364012827726E-7</v>
      </c>
      <c r="D90" s="192"/>
      <c r="E90" s="193"/>
    </row>
    <row r="91" spans="1:5" ht="20.25" customHeight="1" x14ac:dyDescent="0.2">
      <c r="A91" s="205">
        <f t="shared" si="8"/>
        <v>84</v>
      </c>
      <c r="B91" s="206">
        <f t="shared" si="7"/>
        <v>2.0790364012827726E-7</v>
      </c>
      <c r="C91" s="206">
        <f t="shared" si="6"/>
        <v>1.767180941090357E-7</v>
      </c>
      <c r="D91" s="192"/>
      <c r="E91" s="193"/>
    </row>
    <row r="92" spans="1:5" ht="20.25" customHeight="1" x14ac:dyDescent="0.2">
      <c r="A92" s="209">
        <f t="shared" si="8"/>
        <v>85</v>
      </c>
      <c r="B92" s="210">
        <f t="shared" si="7"/>
        <v>1.767180941090357E-7</v>
      </c>
      <c r="C92" s="210">
        <f t="shared" si="6"/>
        <v>1.5021037999268033E-7</v>
      </c>
      <c r="D92" s="192"/>
      <c r="E92" s="193"/>
    </row>
    <row r="93" spans="1:5" ht="20.25" customHeight="1" x14ac:dyDescent="0.2">
      <c r="A93" s="205">
        <f t="shared" si="8"/>
        <v>86</v>
      </c>
      <c r="B93" s="206">
        <f t="shared" si="7"/>
        <v>1.5021037999268033E-7</v>
      </c>
      <c r="C93" s="206">
        <f t="shared" si="6"/>
        <v>1.2767882299377826E-7</v>
      </c>
      <c r="D93" s="192"/>
      <c r="E93" s="193"/>
    </row>
    <row r="94" spans="1:5" ht="20.25" customHeight="1" x14ac:dyDescent="0.2">
      <c r="A94" s="209">
        <f t="shared" si="8"/>
        <v>87</v>
      </c>
      <c r="B94" s="210">
        <f t="shared" si="7"/>
        <v>1.2767882299377826E-7</v>
      </c>
      <c r="C94" s="210">
        <f t="shared" si="6"/>
        <v>1.0852699954471151E-7</v>
      </c>
      <c r="D94" s="192"/>
      <c r="E94" s="193"/>
    </row>
    <row r="95" spans="1:5" ht="20.25" customHeight="1" x14ac:dyDescent="0.2">
      <c r="A95" s="205">
        <f t="shared" si="8"/>
        <v>88</v>
      </c>
      <c r="B95" s="206">
        <f t="shared" si="7"/>
        <v>1.0852699954471151E-7</v>
      </c>
      <c r="C95" s="206">
        <f t="shared" si="6"/>
        <v>9.2247949613004792E-8</v>
      </c>
      <c r="D95" s="192"/>
      <c r="E95" s="193"/>
    </row>
    <row r="96" spans="1:5" ht="20.25" customHeight="1" x14ac:dyDescent="0.2">
      <c r="A96" s="209">
        <f t="shared" si="8"/>
        <v>89</v>
      </c>
      <c r="B96" s="210">
        <f t="shared" si="7"/>
        <v>9.2247949613004792E-8</v>
      </c>
      <c r="C96" s="210">
        <f t="shared" si="6"/>
        <v>7.841075717105406E-8</v>
      </c>
      <c r="D96" s="192"/>
      <c r="E96" s="193"/>
    </row>
    <row r="97" spans="1:5" ht="20.25" customHeight="1" x14ac:dyDescent="0.2">
      <c r="A97" s="205">
        <f t="shared" si="8"/>
        <v>90</v>
      </c>
      <c r="B97" s="206">
        <f t="shared" si="7"/>
        <v>7.841075717105406E-8</v>
      </c>
      <c r="C97" s="206">
        <f t="shared" si="6"/>
        <v>6.6649143595395955E-8</v>
      </c>
      <c r="D97" s="192"/>
      <c r="E97" s="193"/>
    </row>
    <row r="98" spans="1:5" ht="20.25" customHeight="1" x14ac:dyDescent="0.2">
      <c r="A98" s="209">
        <f t="shared" si="8"/>
        <v>91</v>
      </c>
      <c r="B98" s="210">
        <f t="shared" si="7"/>
        <v>6.6649143595395955E-8</v>
      </c>
      <c r="C98" s="210">
        <f t="shared" si="6"/>
        <v>5.6651772056086555E-8</v>
      </c>
      <c r="D98" s="192"/>
      <c r="E98" s="193"/>
    </row>
    <row r="99" spans="1:5" ht="20.25" customHeight="1" x14ac:dyDescent="0.2">
      <c r="A99" s="205">
        <f t="shared" si="8"/>
        <v>92</v>
      </c>
      <c r="B99" s="206">
        <f t="shared" si="7"/>
        <v>5.6651772056086555E-8</v>
      </c>
      <c r="C99" s="206">
        <f t="shared" si="6"/>
        <v>4.815400624767357E-8</v>
      </c>
      <c r="D99" s="192"/>
      <c r="E99" s="193"/>
    </row>
    <row r="100" spans="1:5" ht="20.25" customHeight="1" x14ac:dyDescent="0.2">
      <c r="A100" s="209">
        <f t="shared" si="8"/>
        <v>93</v>
      </c>
      <c r="B100" s="210">
        <f t="shared" si="7"/>
        <v>4.815400624767357E-8</v>
      </c>
      <c r="C100" s="210">
        <f t="shared" si="6"/>
        <v>4.0930905310522527E-8</v>
      </c>
      <c r="D100" s="192"/>
      <c r="E100" s="193"/>
    </row>
    <row r="101" spans="1:5" ht="20.25" customHeight="1" x14ac:dyDescent="0.2">
      <c r="A101" s="205">
        <f t="shared" si="8"/>
        <v>94</v>
      </c>
      <c r="B101" s="206">
        <f t="shared" si="7"/>
        <v>4.0930905310522527E-8</v>
      </c>
      <c r="C101" s="206">
        <f t="shared" si="6"/>
        <v>3.4791269513944156E-8</v>
      </c>
      <c r="D101" s="192"/>
      <c r="E101" s="193"/>
    </row>
    <row r="102" spans="1:5" ht="20.25" customHeight="1" x14ac:dyDescent="0.2">
      <c r="A102" s="209">
        <f t="shared" si="8"/>
        <v>95</v>
      </c>
      <c r="B102" s="210">
        <f t="shared" si="7"/>
        <v>3.4791269513944156E-8</v>
      </c>
      <c r="C102" s="210">
        <f t="shared" si="6"/>
        <v>2.9572579086852523E-8</v>
      </c>
      <c r="D102" s="192"/>
      <c r="E102" s="193"/>
    </row>
    <row r="103" spans="1:5" ht="20.25" customHeight="1" x14ac:dyDescent="0.2">
      <c r="A103" s="205">
        <f t="shared" si="8"/>
        <v>96</v>
      </c>
      <c r="B103" s="206">
        <f t="shared" si="7"/>
        <v>2.9572579086852523E-8</v>
      </c>
      <c r="C103" s="206">
        <f t="shared" si="6"/>
        <v>2.5136692223824651E-8</v>
      </c>
      <c r="D103" s="192"/>
      <c r="E103" s="193"/>
    </row>
    <row r="104" spans="1:5" ht="20.25" customHeight="1" x14ac:dyDescent="0.2">
      <c r="A104" s="209">
        <f t="shared" si="8"/>
        <v>97</v>
      </c>
      <c r="B104" s="210">
        <f t="shared" si="7"/>
        <v>2.5136692223824651E-8</v>
      </c>
      <c r="C104" s="210">
        <f t="shared" si="6"/>
        <v>2.136618839025095E-8</v>
      </c>
      <c r="D104" s="192"/>
      <c r="E104" s="193"/>
    </row>
    <row r="105" spans="1:5" ht="20.25" customHeight="1" x14ac:dyDescent="0.2">
      <c r="A105" s="205">
        <f t="shared" si="8"/>
        <v>98</v>
      </c>
      <c r="B105" s="206">
        <f t="shared" si="7"/>
        <v>2.136618839025095E-8</v>
      </c>
      <c r="C105" s="206">
        <f t="shared" si="6"/>
        <v>1.8161260131713309E-8</v>
      </c>
      <c r="D105" s="192"/>
      <c r="E105" s="193"/>
    </row>
    <row r="106" spans="1:5" ht="20.25" customHeight="1" x14ac:dyDescent="0.2">
      <c r="A106" s="209">
        <f t="shared" si="8"/>
        <v>99</v>
      </c>
      <c r="B106" s="210">
        <f t="shared" si="7"/>
        <v>1.8161260131713309E-8</v>
      </c>
      <c r="C106" s="210">
        <f t="shared" si="6"/>
        <v>1.5437071111956309E-8</v>
      </c>
      <c r="D106" s="192"/>
      <c r="E106" s="193"/>
    </row>
    <row r="107" spans="1:5" ht="20.25" customHeight="1" thickBot="1" x14ac:dyDescent="0.25">
      <c r="A107" s="207">
        <f t="shared" si="8"/>
        <v>100</v>
      </c>
      <c r="B107" s="208">
        <f t="shared" si="7"/>
        <v>1.5437071111956309E-8</v>
      </c>
      <c r="C107" s="208">
        <f t="shared" si="6"/>
        <v>1.3121510445162865E-8</v>
      </c>
      <c r="D107" s="192"/>
      <c r="E107" s="193"/>
    </row>
    <row r="108" spans="1:5" x14ac:dyDescent="0.2">
      <c r="A108" s="147"/>
    </row>
  </sheetData>
  <sheetProtection sheet="1" objects="1" scenarios="1"/>
  <mergeCells count="2">
    <mergeCell ref="G25:L25"/>
    <mergeCell ref="A2:C2"/>
  </mergeCells>
  <hyperlinks>
    <hyperlink ref="G23" r:id="rId1"/>
    <hyperlink ref="G24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Presentacion</vt:lpstr>
      <vt:lpstr>Intro I</vt:lpstr>
      <vt:lpstr>Intro II</vt:lpstr>
      <vt:lpstr>Binomial - Teoría</vt:lpstr>
      <vt:lpstr>Binomial 1</vt:lpstr>
      <vt:lpstr>Binomial 2</vt:lpstr>
      <vt:lpstr>Binomial negativa</vt:lpstr>
      <vt:lpstr>Multinomial</vt:lpstr>
      <vt:lpstr>Geométrica</vt:lpstr>
      <vt:lpstr>Hipergeométrica</vt:lpstr>
      <vt:lpstr>Poisson - Teoría</vt:lpstr>
      <vt:lpstr>Poisson 1</vt:lpstr>
      <vt:lpstr>Poisson 2</vt:lpstr>
      <vt:lpstr>Normal - Teoría</vt:lpstr>
      <vt:lpstr>Normal 1</vt:lpstr>
      <vt:lpstr>Normal 2</vt:lpstr>
      <vt:lpstr>Probabilidad total</vt:lpstr>
    </vt:vector>
  </TitlesOfParts>
  <Company>ENS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de Mata DONADO CAMPOS</dc:creator>
  <cp:lastModifiedBy>Juan de Mata DONADO CAMPOS</cp:lastModifiedBy>
  <cp:lastPrinted>2004-03-08T15:26:30Z</cp:lastPrinted>
  <dcterms:created xsi:type="dcterms:W3CDTF">2004-03-04T09:59:26Z</dcterms:created>
  <dcterms:modified xsi:type="dcterms:W3CDTF">2017-04-24T17:35:22Z</dcterms:modified>
</cp:coreProperties>
</file>